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5476" windowWidth="14850" windowHeight="9105" firstSheet="4" activeTab="14"/>
  </bookViews>
  <sheets>
    <sheet name="Лот 1" sheetId="1" r:id="rId1"/>
    <sheet name="Лот 2" sheetId="2" r:id="rId2"/>
    <sheet name="Лот 3" sheetId="3" r:id="rId3"/>
    <sheet name="Лот 4" sheetId="4" r:id="rId4"/>
    <sheet name="Лот 5" sheetId="5" r:id="rId5"/>
    <sheet name="Лот 6" sheetId="6" r:id="rId6"/>
    <sheet name="Лот 7" sheetId="7" r:id="rId7"/>
    <sheet name="Лот 8" sheetId="8" r:id="rId8"/>
    <sheet name="Лот 9" sheetId="9" r:id="rId9"/>
    <sheet name="Лот 10" sheetId="10" r:id="rId10"/>
    <sheet name="Лот 11" sheetId="11" r:id="rId11"/>
    <sheet name="Лот 12" sheetId="12" r:id="rId12"/>
    <sheet name="Лот 13" sheetId="13" r:id="rId13"/>
    <sheet name="Лот 14" sheetId="14" r:id="rId14"/>
    <sheet name="Лот 15" sheetId="15" r:id="rId15"/>
  </sheets>
  <definedNames/>
  <calcPr fullCalcOnLoad="1"/>
</workbook>
</file>

<file path=xl/sharedStrings.xml><?xml version="1.0" encoding="utf-8"?>
<sst xmlns="http://schemas.openxmlformats.org/spreadsheetml/2006/main" count="1306" uniqueCount="113">
  <si>
    <t>кв.м</t>
  </si>
  <si>
    <t>Наименование работ и услуг</t>
  </si>
  <si>
    <t>Периодичность</t>
  </si>
  <si>
    <t>Годовая плата (рублей)</t>
  </si>
  <si>
    <t>Стоимость на 1 кв.м общей площади (руб. в мес.)</t>
  </si>
  <si>
    <t>1 раз в год</t>
  </si>
  <si>
    <t>Ликвидация наледи</t>
  </si>
  <si>
    <t>Вывоз твердых бытовых отходов</t>
  </si>
  <si>
    <t>Ежедневно</t>
  </si>
  <si>
    <t>Вывоз крупногабаритного мусора</t>
  </si>
  <si>
    <t>По мере необходимости</t>
  </si>
  <si>
    <t>Постоянно</t>
  </si>
  <si>
    <t>ИТОГО</t>
  </si>
  <si>
    <t>№ п/п</t>
  </si>
  <si>
    <t>Стоимость работ, всего, руб.</t>
  </si>
  <si>
    <t>Гарантийный срок  на выполненные работы, лет</t>
  </si>
  <si>
    <t>Размер платы за содержание и ремонт жилого помещения в год  руб.</t>
  </si>
  <si>
    <t>Очистка и помывка фасадов здания от объявлений, плакатов</t>
  </si>
  <si>
    <t>Перечень работ, материалы</t>
  </si>
  <si>
    <t>Итого</t>
  </si>
  <si>
    <t>Объем работ ед. изм. / кол-во</t>
  </si>
  <si>
    <t xml:space="preserve">Аварийное обслуживание </t>
  </si>
  <si>
    <t>Выполнение заявок населения</t>
  </si>
  <si>
    <t xml:space="preserve">2 раза в год </t>
  </si>
  <si>
    <t>Стоимость на 1 кв. м в месяц, руб.</t>
  </si>
  <si>
    <t>Стоимость работ,                        1 кв.м в месяц, руб.</t>
  </si>
  <si>
    <t>III. Проведение технических осмотров и мелкий ремонт</t>
  </si>
  <si>
    <t>IV. Устранение аварии и выполнение заявок населения</t>
  </si>
  <si>
    <t>Утепление и прочистка дымовентиляционных каналов, проверка состояния и ремонт продухов в цоколях зданий, ремонт и укрепление входных дверей</t>
  </si>
  <si>
    <t>I. Услуги вывоза бытовых отходов</t>
  </si>
  <si>
    <t>Постоянно на системах энергоснабжения, газоснабжения</t>
  </si>
  <si>
    <t>Проведение технических осмотров и устранение незначительных неисправностей в системах вентиляции, дымоудаления, электротехнических устройств, водопровода, канализации</t>
  </si>
  <si>
    <t>Постоянно на системах водоснабжения, канализации, энергоснабжения, газоснабжения</t>
  </si>
  <si>
    <t>Проведение технических осмотров и устранение незначительных неисправностей в системах вентиляции, дымоудаления, электротехнических устройств, водопровода</t>
  </si>
  <si>
    <t>Постоянно на системах водоснабжения, энергоснабжения, газоснабжения</t>
  </si>
  <si>
    <t>ул. Рабочая, дом 69А</t>
  </si>
  <si>
    <t>2 кв.м</t>
  </si>
  <si>
    <t xml:space="preserve">Проведение технических осмотров и устранение незначительных неисправностей в системах вентиляции, дымоудаления, электротехнических устройств, водопровода </t>
  </si>
  <si>
    <t>ул.Белоглинская, дом 51</t>
  </si>
  <si>
    <t>Лот № 5</t>
  </si>
  <si>
    <t>Лот № 6</t>
  </si>
  <si>
    <t>Лот № 7</t>
  </si>
  <si>
    <t>Лот № 9</t>
  </si>
  <si>
    <t>Лот № 10</t>
  </si>
  <si>
    <t>Лот № 11</t>
  </si>
  <si>
    <t>Лот № 8</t>
  </si>
  <si>
    <t>Лот № 14</t>
  </si>
  <si>
    <t>Лот № 15</t>
  </si>
  <si>
    <t>ул. Рабочая, дом 69 БГ</t>
  </si>
  <si>
    <t>ул. Астраханская, дом 66 Е</t>
  </si>
  <si>
    <t>ул. Астраханская, дом 68 А</t>
  </si>
  <si>
    <t>ул. Новоузенская, дом 107 А</t>
  </si>
  <si>
    <t>ул. Новоузенская, дом 107 В</t>
  </si>
  <si>
    <t>ул. Шелковичная, дом 34 В</t>
  </si>
  <si>
    <t>ул. Шелковичная, дом 61 Д</t>
  </si>
  <si>
    <t>4-й Пугачевский туп., дом 7</t>
  </si>
  <si>
    <t>4-й Степной пр-д, дом 8</t>
  </si>
  <si>
    <t>6-й Интернациональный пр-д, дом 11</t>
  </si>
  <si>
    <t>3-й Саратовский пр-д, дом 13</t>
  </si>
  <si>
    <t>4-й Саратовский пр-д, дом 14</t>
  </si>
  <si>
    <t>10-я Линия, дом 66 АБ</t>
  </si>
  <si>
    <t>ул.Вяземская, дом 59 А</t>
  </si>
  <si>
    <t>1 кв.м</t>
  </si>
  <si>
    <t>ул. Брестская, дом 2 В</t>
  </si>
  <si>
    <t>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</si>
  <si>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Размер платы за содержание и ремонт жилого помещения по лоту № 1 в год  руб.</t>
  </si>
  <si>
    <t>Размер платы за содержание и ремонт жилого помещения по лоту № 2 в год  руб.</t>
  </si>
  <si>
    <t>Размер платы за содержание и ремонт жилого помещения по лоту № 7 в год  руб.</t>
  </si>
  <si>
    <t>Размер платы за содержание и ремонт жилого помещения по лоту № 8 в год  руб.</t>
  </si>
  <si>
    <t>Размер платы за содержание и ремонт жилого помещения по лоту № 10 в год  руб.</t>
  </si>
  <si>
    <t>Размер платы за содержание и ремонт жилого помещения по лоту № 11 в год  руб.</t>
  </si>
  <si>
    <t>Размер платы за содержание и ремонт жилого помещения по лоту № 13 в год  руб.</t>
  </si>
  <si>
    <t>Размер платы за содержание и ремонт жилого помещения по лоту № 14 в год  руб.</t>
  </si>
  <si>
    <t>Размер платы за содержание и ремонт жилого помещения по лоту № 15 в год  руб.</t>
  </si>
  <si>
    <t>Размер платы за содержание и ремонт жилого помещения по лоту № 3 в год  руб.</t>
  </si>
  <si>
    <t>Размер платы за содержание и ремонт жилого помещения по лоту № 5 в год  руб.</t>
  </si>
  <si>
    <t>Размер платы за содержание и ремонт жилого помещения по лоту № 12 в год  руб.</t>
  </si>
  <si>
    <t>Размер платы за содержание и ремонт жилого помещения по лоту № 4 в год  руб.</t>
  </si>
  <si>
    <t>Лот № 4</t>
  </si>
  <si>
    <t>Лот № 1</t>
  </si>
  <si>
    <t>Лот № 2</t>
  </si>
  <si>
    <t>Лот № 3</t>
  </si>
  <si>
    <t>ул. Провиантская, дом 6 Б</t>
  </si>
  <si>
    <t>Размер платы за содержание и ремонт жилого помещения по лоту № 6 в год  руб.</t>
  </si>
  <si>
    <t xml:space="preserve">Проведение технических осмотров и устранение незначительных неисправностей в системах вентиляции, дымоудаления, электротехнических устройств </t>
  </si>
  <si>
    <t>Размер платы за содержание и ремонт жилого помещения по лоту № 9 в год  руб.</t>
  </si>
  <si>
    <t>Лот № 13</t>
  </si>
  <si>
    <t>ул. Вяземская, дом 59</t>
  </si>
  <si>
    <t>ул. Вяземская, дом 61</t>
  </si>
  <si>
    <t>ул. Вяземская, дом 66</t>
  </si>
  <si>
    <t>ул. им. Клочкова В.Г., дом 110А</t>
  </si>
  <si>
    <t>II. Подготовка муниципального жилого дома к сезонной эксплуатации</t>
  </si>
  <si>
    <t>II. Уборка земельного участка входящего в состав комплекса имущества муниципального жилого дома</t>
  </si>
  <si>
    <t>Обязательные работы и услуги по содержанию и ремонту комплекса имущества  в муниципальном жилом доме, являющегося объектом конкурса</t>
  </si>
  <si>
    <t>Дополнительные работы и услуги по содержанию и ремонту комплекса имущества  в муниципальном жилом доме, являющегося объектом конкурса</t>
  </si>
  <si>
    <t xml:space="preserve">I. Санитарные работы по содержанию помещений </t>
  </si>
  <si>
    <t>Утилизация твердых бытовых отходов</t>
  </si>
  <si>
    <t xml:space="preserve">Общестроительные работы </t>
  </si>
  <si>
    <t>2,4 кв.м</t>
  </si>
  <si>
    <t>3,1 кв.м</t>
  </si>
  <si>
    <t>2,1 кв.м</t>
  </si>
  <si>
    <t>2,2 кв.м</t>
  </si>
  <si>
    <t>1,2 кв.м</t>
  </si>
  <si>
    <t>1,6 кв.м</t>
  </si>
  <si>
    <t>3 кв.м</t>
  </si>
  <si>
    <t>2,3 кв.м</t>
  </si>
  <si>
    <t>Лот № 12</t>
  </si>
  <si>
    <t>2,7 кв.м</t>
  </si>
  <si>
    <t>5,3 кв.м</t>
  </si>
  <si>
    <t>1,8 кв.м</t>
  </si>
  <si>
    <t>3,3 кв.м</t>
  </si>
  <si>
    <t>3,2 кв.м</t>
  </si>
  <si>
    <t>1,1 кв.м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</si>
</sst>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#,##0.0"/>
    <numFmt numFmtId="167" formatCode="0.00000000"/>
    <numFmt numFmtId="168" formatCode="0.0000000"/>
    <numFmt numFmtId="169" formatCode="0.000000"/>
    <numFmt numFmtId="170" formatCode="0.00000"/>
    <numFmt numFmtId="171" formatCode="0.0000"/>
    <numFmt numFmtId="172" formatCode="#,##0.000"/>
    <numFmt numFmtId="173" formatCode="#,##0.0000"/>
    <numFmt numFmtId="174" formatCode="#,##0.00000"/>
    <numFmt numFmtId="175" formatCode="#,##0.000000"/>
    <numFmt numFmtId="176" formatCode="#,##0.0000000"/>
    <numFmt numFmtId="177" formatCode="#,##0.00000000"/>
    <numFmt numFmtId="178" formatCode="#,##0.000000000"/>
    <numFmt numFmtId="179" formatCode="#,##0.000000000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00000"/>
    <numFmt numFmtId="185" formatCode="0.0000000000"/>
    <numFmt numFmtId="186" formatCode="0.00000000000"/>
    <numFmt numFmtId="187" formatCode="0.000000000000"/>
    <numFmt numFmtId="188" formatCode="0.0000000000000"/>
    <numFmt numFmtId="189" formatCode="0.00000000000000"/>
    <numFmt numFmtId="190" formatCode="0.000000000000000"/>
    <numFmt numFmtId="191" formatCode="0.0000000000000000"/>
    <numFmt numFmtId="192" formatCode="0.00000000000000000"/>
    <numFmt numFmtId="193" formatCode="0.000000000000000000"/>
    <numFmt numFmtId="194" formatCode="#,##0.00000000000"/>
    <numFmt numFmtId="195" formatCode="#,##0.000000000000"/>
    <numFmt numFmtId="196" formatCode="#,##0.0000000000000"/>
    <numFmt numFmtId="197" formatCode="#,##0.00000000000000"/>
  </numFmts>
  <fonts count="26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Times New Roman"/>
      <family val="1"/>
    </font>
    <font>
      <b/>
      <sz val="11"/>
      <color indexed="9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MS Sans Serif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5" fillId="0" borderId="0">
      <alignment/>
      <protection/>
    </xf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3" fillId="0" borderId="0" xfId="0" applyFont="1" applyBorder="1" applyAlignment="1">
      <alignment wrapText="1"/>
    </xf>
    <xf numFmtId="3" fontId="3" fillId="0" borderId="0" xfId="0" applyNumberFormat="1" applyFont="1" applyBorder="1" applyAlignment="1">
      <alignment horizont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3" fillId="0" borderId="0" xfId="0" applyFont="1" applyBorder="1" applyAlignment="1">
      <alignment horizontal="right" wrapText="1"/>
    </xf>
    <xf numFmtId="165" fontId="3" fillId="0" borderId="0" xfId="0" applyNumberFormat="1" applyFont="1" applyFill="1" applyBorder="1" applyAlignment="1">
      <alignment horizontal="right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right" wrapText="1"/>
    </xf>
    <xf numFmtId="0" fontId="2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4" fontId="3" fillId="0" borderId="10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vertical="top" wrapText="1"/>
    </xf>
    <xf numFmtId="4" fontId="2" fillId="0" borderId="10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vertical="center"/>
    </xf>
    <xf numFmtId="4" fontId="3" fillId="0" borderId="10" xfId="0" applyNumberFormat="1" applyFont="1" applyBorder="1" applyAlignment="1">
      <alignment horizontal="right"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2" fontId="4" fillId="0" borderId="0" xfId="0" applyNumberFormat="1" applyFont="1" applyAlignment="1">
      <alignment wrapText="1"/>
    </xf>
    <xf numFmtId="4" fontId="2" fillId="0" borderId="10" xfId="0" applyNumberFormat="1" applyFont="1" applyFill="1" applyBorder="1" applyAlignment="1">
      <alignment horizontal="right" vertical="center"/>
    </xf>
    <xf numFmtId="4" fontId="3" fillId="0" borderId="10" xfId="0" applyNumberFormat="1" applyFont="1" applyFill="1" applyBorder="1" applyAlignment="1">
      <alignment horizontal="right" vertical="center"/>
    </xf>
    <xf numFmtId="4" fontId="3" fillId="0" borderId="10" xfId="0" applyNumberFormat="1" applyFont="1" applyFill="1" applyBorder="1" applyAlignment="1">
      <alignment vertical="center"/>
    </xf>
    <xf numFmtId="0" fontId="3" fillId="0" borderId="10" xfId="0" applyFont="1" applyBorder="1" applyAlignment="1">
      <alignment horizontal="left" vertical="top" wrapText="1"/>
    </xf>
    <xf numFmtId="3" fontId="3" fillId="0" borderId="10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wrapText="1"/>
    </xf>
    <xf numFmtId="3" fontId="5" fillId="0" borderId="0" xfId="0" applyNumberFormat="1" applyFont="1" applyBorder="1" applyAlignment="1">
      <alignment vertical="top" wrapText="1"/>
    </xf>
    <xf numFmtId="1" fontId="5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3" fillId="0" borderId="11" xfId="0" applyFont="1" applyBorder="1" applyAlignment="1">
      <alignment wrapText="1"/>
    </xf>
    <xf numFmtId="0" fontId="2" fillId="0" borderId="11" xfId="0" applyFont="1" applyBorder="1" applyAlignment="1">
      <alignment wrapText="1"/>
    </xf>
    <xf numFmtId="2" fontId="2" fillId="0" borderId="10" xfId="0" applyNumberFormat="1" applyFont="1" applyFill="1" applyBorder="1" applyAlignment="1">
      <alignment horizontal="center" wrapText="1"/>
    </xf>
    <xf numFmtId="0" fontId="3" fillId="0" borderId="10" xfId="0" applyFont="1" applyBorder="1" applyAlignment="1">
      <alignment horizontal="left" wrapText="1"/>
    </xf>
    <xf numFmtId="2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4" fontId="3" fillId="0" borderId="0" xfId="0" applyNumberFormat="1" applyFont="1" applyBorder="1" applyAlignment="1">
      <alignment horizontal="center" vertical="top" wrapText="1"/>
    </xf>
    <xf numFmtId="0" fontId="7" fillId="0" borderId="10" xfId="0" applyFont="1" applyBorder="1" applyAlignment="1">
      <alignment vertical="top" wrapText="1"/>
    </xf>
    <xf numFmtId="4" fontId="7" fillId="0" borderId="10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vertical="top"/>
    </xf>
    <xf numFmtId="0" fontId="3" fillId="0" borderId="10" xfId="0" applyFont="1" applyBorder="1" applyAlignment="1">
      <alignment/>
    </xf>
    <xf numFmtId="3" fontId="3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 wrapText="1"/>
    </xf>
    <xf numFmtId="2" fontId="2" fillId="0" borderId="10" xfId="0" applyNumberFormat="1" applyFont="1" applyBorder="1" applyAlignment="1">
      <alignment horizontal="center" wrapText="1"/>
    </xf>
    <xf numFmtId="2" fontId="2" fillId="0" borderId="10" xfId="0" applyNumberFormat="1" applyFont="1" applyFill="1" applyBorder="1" applyAlignment="1">
      <alignment horizontal="right"/>
    </xf>
    <xf numFmtId="2" fontId="2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right"/>
    </xf>
    <xf numFmtId="3" fontId="2" fillId="0" borderId="0" xfId="0" applyNumberFormat="1" applyFont="1" applyAlignment="1">
      <alignment/>
    </xf>
    <xf numFmtId="2" fontId="2" fillId="0" borderId="0" xfId="0" applyNumberFormat="1" applyFont="1" applyBorder="1" applyAlignment="1">
      <alignment/>
    </xf>
    <xf numFmtId="4" fontId="7" fillId="0" borderId="12" xfId="52" applyNumberFormat="1" applyFont="1" applyFill="1" applyBorder="1" applyAlignment="1">
      <alignment horizontal="center" wrapText="1"/>
      <protection/>
    </xf>
    <xf numFmtId="0" fontId="3" fillId="0" borderId="10" xfId="0" applyFont="1" applyBorder="1" applyAlignment="1">
      <alignment horizontal="center"/>
    </xf>
    <xf numFmtId="2" fontId="4" fillId="0" borderId="0" xfId="0" applyNumberFormat="1" applyFont="1" applyFill="1" applyBorder="1" applyAlignment="1">
      <alignment horizontal="right"/>
    </xf>
    <xf numFmtId="4" fontId="2" fillId="0" borderId="10" xfId="0" applyNumberFormat="1" applyFont="1" applyFill="1" applyBorder="1" applyAlignment="1">
      <alignment horizontal="right"/>
    </xf>
    <xf numFmtId="3" fontId="3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4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6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4" fontId="3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right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workbookViewId="0" topLeftCell="A37">
      <selection activeCell="B22" sqref="B22:D22"/>
    </sheetView>
  </sheetViews>
  <sheetFormatPr defaultColWidth="9.00390625" defaultRowHeight="12.75"/>
  <cols>
    <col min="1" max="1" width="3.00390625" style="4" customWidth="1"/>
    <col min="2" max="2" width="41.875" style="4" customWidth="1"/>
    <col min="3" max="3" width="16.875" style="4" customWidth="1"/>
    <col min="4" max="4" width="10.375" style="4" customWidth="1"/>
    <col min="5" max="5" width="12.00390625" style="4" customWidth="1"/>
    <col min="6" max="6" width="9.00390625" style="4" customWidth="1"/>
    <col min="7" max="16384" width="9.125" style="4" customWidth="1"/>
  </cols>
  <sheetData>
    <row r="1" spans="1:6" ht="15">
      <c r="A1" s="64" t="s">
        <v>79</v>
      </c>
      <c r="B1" s="64"/>
      <c r="C1" s="64"/>
      <c r="D1" s="64"/>
      <c r="E1" s="64"/>
      <c r="F1" s="1"/>
    </row>
    <row r="2" spans="1:6" ht="15">
      <c r="A2" s="1"/>
      <c r="B2" s="5" t="s">
        <v>63</v>
      </c>
      <c r="C2" s="6"/>
      <c r="D2" s="7">
        <v>47.1</v>
      </c>
      <c r="E2" s="8" t="s">
        <v>0</v>
      </c>
      <c r="F2" s="1"/>
    </row>
    <row r="3" spans="1:6" ht="11.25" customHeight="1">
      <c r="A3" s="1"/>
      <c r="B3" s="9"/>
      <c r="C3" s="1"/>
      <c r="D3" s="1"/>
      <c r="E3" s="1"/>
      <c r="F3" s="1"/>
    </row>
    <row r="4" spans="1:6" ht="42" customHeight="1">
      <c r="A4" s="64" t="s">
        <v>93</v>
      </c>
      <c r="B4" s="64"/>
      <c r="C4" s="64"/>
      <c r="D4" s="64"/>
      <c r="E4" s="64"/>
      <c r="F4" s="1"/>
    </row>
    <row r="5" spans="1:6" ht="6" customHeight="1">
      <c r="A5" s="5"/>
      <c r="B5" s="5"/>
      <c r="C5" s="5"/>
      <c r="D5" s="5"/>
      <c r="E5" s="5"/>
      <c r="F5" s="1"/>
    </row>
    <row r="6" spans="1:6" ht="87" customHeight="1">
      <c r="A6" s="10"/>
      <c r="B6" s="11" t="s">
        <v>1</v>
      </c>
      <c r="C6" s="11" t="s">
        <v>2</v>
      </c>
      <c r="D6" s="11" t="s">
        <v>3</v>
      </c>
      <c r="E6" s="11" t="s">
        <v>4</v>
      </c>
      <c r="F6" s="1"/>
    </row>
    <row r="7" spans="1:7" ht="15">
      <c r="A7" s="65" t="s">
        <v>29</v>
      </c>
      <c r="B7" s="66"/>
      <c r="C7" s="67"/>
      <c r="D7" s="20">
        <f>SUM(D8:D10)</f>
        <v>586.0609668</v>
      </c>
      <c r="E7" s="20">
        <f>SUM(E8:E10)</f>
        <v>1.036909</v>
      </c>
      <c r="F7" s="23"/>
      <c r="G7" s="22"/>
    </row>
    <row r="8" spans="1:7" ht="15">
      <c r="A8" s="15">
        <v>1</v>
      </c>
      <c r="B8" s="10" t="s">
        <v>7</v>
      </c>
      <c r="C8" s="17" t="s">
        <v>8</v>
      </c>
      <c r="D8" s="18">
        <f>E8*$D$2*12</f>
        <v>406.2991068</v>
      </c>
      <c r="E8" s="49">
        <v>0.718859</v>
      </c>
      <c r="F8" s="21"/>
      <c r="G8" s="22"/>
    </row>
    <row r="9" spans="1:7" ht="15">
      <c r="A9" s="15">
        <v>2</v>
      </c>
      <c r="B9" s="10" t="s">
        <v>96</v>
      </c>
      <c r="C9" s="17" t="s">
        <v>8</v>
      </c>
      <c r="D9" s="18">
        <f>E9*$D$2*12</f>
        <v>141.9765444</v>
      </c>
      <c r="E9" s="24">
        <v>0.251197</v>
      </c>
      <c r="F9" s="21"/>
      <c r="G9" s="22"/>
    </row>
    <row r="10" spans="1:7" ht="30">
      <c r="A10" s="15">
        <v>3</v>
      </c>
      <c r="B10" s="16" t="s">
        <v>9</v>
      </c>
      <c r="C10" s="16" t="s">
        <v>10</v>
      </c>
      <c r="D10" s="18">
        <f>E10*$D$2*12</f>
        <v>37.7853156</v>
      </c>
      <c r="E10" s="18">
        <v>0.066853</v>
      </c>
      <c r="F10" s="21"/>
      <c r="G10" s="22"/>
    </row>
    <row r="11" spans="1:7" ht="29.25" customHeight="1">
      <c r="A11" s="65" t="s">
        <v>91</v>
      </c>
      <c r="B11" s="68"/>
      <c r="C11" s="69"/>
      <c r="D11" s="25">
        <f>SUM(D12:D12)</f>
        <v>14.431816800000002</v>
      </c>
      <c r="E11" s="25">
        <f>SUM(E12:E12)</f>
        <v>0.025534</v>
      </c>
      <c r="F11" s="21"/>
      <c r="G11" s="22"/>
    </row>
    <row r="12" spans="1:6" ht="62.25" customHeight="1">
      <c r="A12" s="15">
        <v>4</v>
      </c>
      <c r="B12" s="16" t="s">
        <v>28</v>
      </c>
      <c r="C12" s="16" t="s">
        <v>5</v>
      </c>
      <c r="D12" s="18">
        <f>E12*12*$D$2</f>
        <v>14.431816800000002</v>
      </c>
      <c r="E12" s="18">
        <v>0.025534</v>
      </c>
      <c r="F12" s="1"/>
    </row>
    <row r="13" spans="1:7" ht="15">
      <c r="A13" s="71" t="s">
        <v>26</v>
      </c>
      <c r="B13" s="72"/>
      <c r="C13" s="72"/>
      <c r="D13" s="14">
        <f>SUM(D14:D15)</f>
        <v>209.9904516</v>
      </c>
      <c r="E13" s="14">
        <f>SUM(E14:E15)</f>
        <v>0.371533</v>
      </c>
      <c r="F13" s="1"/>
      <c r="G13" s="50"/>
    </row>
    <row r="14" spans="1:7" ht="60">
      <c r="A14" s="15">
        <v>5</v>
      </c>
      <c r="B14" s="16" t="s">
        <v>64</v>
      </c>
      <c r="C14" s="16" t="s">
        <v>5</v>
      </c>
      <c r="D14" s="18">
        <f>E14*12*$D$2</f>
        <v>47.51297279999999</v>
      </c>
      <c r="E14" s="18">
        <v>0.084064</v>
      </c>
      <c r="F14" s="1"/>
      <c r="G14" s="50"/>
    </row>
    <row r="15" spans="1:7" ht="60">
      <c r="A15" s="15">
        <v>6</v>
      </c>
      <c r="B15" s="16" t="s">
        <v>21</v>
      </c>
      <c r="C15" s="16" t="s">
        <v>30</v>
      </c>
      <c r="D15" s="18">
        <f>E15*12*$D$2</f>
        <v>162.4774788</v>
      </c>
      <c r="E15" s="18">
        <v>0.287469</v>
      </c>
      <c r="F15" s="1"/>
      <c r="G15" s="50"/>
    </row>
    <row r="16" spans="1:7" ht="15">
      <c r="A16" s="71" t="s">
        <v>27</v>
      </c>
      <c r="B16" s="71"/>
      <c r="C16" s="71"/>
      <c r="D16" s="26">
        <f>SUM(D17)</f>
        <v>89.943102</v>
      </c>
      <c r="E16" s="25">
        <f>SUM(E17)</f>
        <v>0.159135</v>
      </c>
      <c r="F16" s="1"/>
      <c r="G16" s="50"/>
    </row>
    <row r="17" spans="1:7" ht="15">
      <c r="A17" s="15">
        <v>7</v>
      </c>
      <c r="B17" s="16" t="s">
        <v>22</v>
      </c>
      <c r="C17" s="16" t="s">
        <v>11</v>
      </c>
      <c r="D17" s="18">
        <f>E17*12*$D$2</f>
        <v>89.943102</v>
      </c>
      <c r="E17" s="24">
        <v>0.159135</v>
      </c>
      <c r="F17" s="1"/>
      <c r="G17" s="50"/>
    </row>
    <row r="18" spans="1:6" ht="15">
      <c r="A18" s="11"/>
      <c r="B18" s="27" t="s">
        <v>12</v>
      </c>
      <c r="C18" s="27"/>
      <c r="D18" s="20">
        <f>D7+D11+D13+D16</f>
        <v>900.4263371999999</v>
      </c>
      <c r="E18" s="20">
        <f>E7+E11+E13+E16</f>
        <v>1.593111</v>
      </c>
      <c r="F18" s="8"/>
    </row>
    <row r="19" spans="1:6" ht="15">
      <c r="A19" s="29"/>
      <c r="B19" s="2"/>
      <c r="C19" s="30"/>
      <c r="D19" s="31"/>
      <c r="E19" s="32"/>
      <c r="F19" s="1"/>
    </row>
    <row r="20" spans="1:6" ht="15">
      <c r="A20" s="33"/>
      <c r="B20" s="33"/>
      <c r="C20" s="33"/>
      <c r="D20" s="33"/>
      <c r="E20" s="33"/>
      <c r="F20" s="34"/>
    </row>
    <row r="21" spans="1:6" ht="105">
      <c r="A21" s="13" t="s">
        <v>13</v>
      </c>
      <c r="B21" s="13" t="s">
        <v>18</v>
      </c>
      <c r="C21" s="13" t="s">
        <v>20</v>
      </c>
      <c r="D21" s="13" t="s">
        <v>14</v>
      </c>
      <c r="E21" s="13" t="s">
        <v>25</v>
      </c>
      <c r="F21" s="13" t="s">
        <v>15</v>
      </c>
    </row>
    <row r="22" spans="1:6" ht="15">
      <c r="A22" s="13">
        <v>1</v>
      </c>
      <c r="B22" s="47" t="s">
        <v>97</v>
      </c>
      <c r="C22" s="13" t="s">
        <v>98</v>
      </c>
      <c r="D22" s="54">
        <f>2.4*700.54</f>
        <v>1681.2959999999998</v>
      </c>
      <c r="E22" s="35">
        <f>D22/12/$D$2</f>
        <v>2.9746921443736722</v>
      </c>
      <c r="F22" s="13">
        <v>2</v>
      </c>
    </row>
    <row r="23" spans="1:6" ht="15">
      <c r="A23" s="13"/>
      <c r="B23" s="36" t="s">
        <v>19</v>
      </c>
      <c r="C23" s="12"/>
      <c r="D23" s="73">
        <f>SUM(D22:D22)</f>
        <v>1681.2959999999998</v>
      </c>
      <c r="E23" s="37">
        <f>SUM(E22:E22)</f>
        <v>2.9746921443736722</v>
      </c>
      <c r="F23" s="38"/>
    </row>
    <row r="24" spans="1:6" ht="15">
      <c r="A24" s="29"/>
      <c r="B24" s="2"/>
      <c r="C24" s="39"/>
      <c r="D24" s="39"/>
      <c r="E24" s="39"/>
      <c r="F24" s="39"/>
    </row>
    <row r="25" spans="1:6" ht="29.25">
      <c r="A25" s="29"/>
      <c r="B25" s="2" t="s">
        <v>16</v>
      </c>
      <c r="C25" s="3">
        <f>D18+D23</f>
        <v>2581.7223372</v>
      </c>
      <c r="D25" s="3"/>
      <c r="E25" s="3"/>
      <c r="F25" s="39"/>
    </row>
    <row r="26" spans="1:6" ht="15">
      <c r="A26" s="29"/>
      <c r="B26" s="2" t="s">
        <v>24</v>
      </c>
      <c r="C26" s="40">
        <f>E18+E23</f>
        <v>4.567803144373672</v>
      </c>
      <c r="D26" s="39"/>
      <c r="E26" s="39"/>
      <c r="F26" s="39"/>
    </row>
    <row r="28" spans="1:6" ht="33" customHeight="1">
      <c r="A28" s="64" t="s">
        <v>94</v>
      </c>
      <c r="B28" s="64"/>
      <c r="C28" s="64"/>
      <c r="D28" s="64"/>
      <c r="E28" s="64"/>
      <c r="F28" s="64"/>
    </row>
    <row r="29" spans="1:6" ht="5.25" customHeight="1">
      <c r="A29" s="5"/>
      <c r="B29" s="5"/>
      <c r="C29" s="5"/>
      <c r="D29" s="1"/>
      <c r="E29" s="1"/>
      <c r="F29" s="1"/>
    </row>
    <row r="30" spans="1:6" ht="85.5">
      <c r="A30" s="10"/>
      <c r="B30" s="11" t="s">
        <v>1</v>
      </c>
      <c r="C30" s="11" t="s">
        <v>2</v>
      </c>
      <c r="D30" s="11" t="s">
        <v>3</v>
      </c>
      <c r="E30" s="11" t="s">
        <v>4</v>
      </c>
      <c r="F30" s="1"/>
    </row>
    <row r="31" spans="1:5" ht="30" customHeight="1">
      <c r="A31" s="70" t="s">
        <v>95</v>
      </c>
      <c r="B31" s="70"/>
      <c r="C31" s="70"/>
      <c r="D31" s="20">
        <f>D32</f>
        <v>6.2172</v>
      </c>
      <c r="E31" s="20">
        <f>E32</f>
        <v>0.011</v>
      </c>
    </row>
    <row r="32" spans="1:5" ht="30">
      <c r="A32" s="15">
        <v>1</v>
      </c>
      <c r="B32" s="41" t="s">
        <v>17</v>
      </c>
      <c r="C32" s="41" t="s">
        <v>23</v>
      </c>
      <c r="D32" s="18">
        <f>E32*$D$2*12</f>
        <v>6.2172</v>
      </c>
      <c r="E32" s="42">
        <v>0.011</v>
      </c>
    </row>
    <row r="33" spans="1:5" ht="30" customHeight="1">
      <c r="A33" s="70" t="s">
        <v>92</v>
      </c>
      <c r="B33" s="70"/>
      <c r="C33" s="70"/>
      <c r="D33" s="20">
        <f>D34</f>
        <v>37.303200000000004</v>
      </c>
      <c r="E33" s="20">
        <f>E34</f>
        <v>0.066</v>
      </c>
    </row>
    <row r="34" spans="1:5" ht="15">
      <c r="A34" s="15">
        <v>2</v>
      </c>
      <c r="B34" s="43" t="s">
        <v>6</v>
      </c>
      <c r="C34" s="10" t="s">
        <v>23</v>
      </c>
      <c r="D34" s="18">
        <f>E34*$D$2*12</f>
        <v>37.303200000000004</v>
      </c>
      <c r="E34" s="19">
        <v>0.066</v>
      </c>
    </row>
    <row r="35" spans="1:6" ht="15">
      <c r="A35" s="11"/>
      <c r="B35" s="27" t="s">
        <v>12</v>
      </c>
      <c r="C35" s="27"/>
      <c r="D35" s="28">
        <f>D31+D33</f>
        <v>43.5204</v>
      </c>
      <c r="E35" s="20">
        <f>E31+E33</f>
        <v>0.077</v>
      </c>
      <c r="F35" s="8"/>
    </row>
    <row r="38" spans="1:6" ht="105">
      <c r="A38" s="13" t="s">
        <v>13</v>
      </c>
      <c r="B38" s="13" t="s">
        <v>18</v>
      </c>
      <c r="C38" s="13" t="s">
        <v>20</v>
      </c>
      <c r="D38" s="13" t="s">
        <v>14</v>
      </c>
      <c r="E38" s="13" t="s">
        <v>25</v>
      </c>
      <c r="F38" s="13" t="s">
        <v>15</v>
      </c>
    </row>
    <row r="39" spans="1:6" ht="15">
      <c r="A39" s="13">
        <v>1</v>
      </c>
      <c r="B39" s="47" t="s">
        <v>97</v>
      </c>
      <c r="C39" s="13" t="s">
        <v>98</v>
      </c>
      <c r="D39" s="54">
        <f>2.4*700.54</f>
        <v>1681.2959999999998</v>
      </c>
      <c r="E39" s="48">
        <f>D39/12/$D$2</f>
        <v>2.9746921443736722</v>
      </c>
      <c r="F39" s="13">
        <v>2</v>
      </c>
    </row>
    <row r="40" spans="1:6" ht="15">
      <c r="A40" s="44"/>
      <c r="B40" s="44" t="s">
        <v>19</v>
      </c>
      <c r="C40" s="44"/>
      <c r="D40" s="46">
        <f>SUM(D39:D39)</f>
        <v>1681.2959999999998</v>
      </c>
      <c r="E40" s="46">
        <f>SUM(E39:E39)</f>
        <v>2.9746921443736722</v>
      </c>
      <c r="F40" s="55">
        <v>2</v>
      </c>
    </row>
    <row r="42" spans="1:5" ht="33" customHeight="1">
      <c r="A42" s="62" t="s">
        <v>65</v>
      </c>
      <c r="B42" s="63"/>
      <c r="C42" s="3">
        <f>C25</f>
        <v>2581.7223372</v>
      </c>
      <c r="D42" s="52"/>
      <c r="E42" s="52"/>
    </row>
  </sheetData>
  <mergeCells count="10">
    <mergeCell ref="A42:B42"/>
    <mergeCell ref="A1:E1"/>
    <mergeCell ref="A4:E4"/>
    <mergeCell ref="A7:C7"/>
    <mergeCell ref="A11:C11"/>
    <mergeCell ref="A33:C33"/>
    <mergeCell ref="A13:C13"/>
    <mergeCell ref="A16:C16"/>
    <mergeCell ref="A28:F28"/>
    <mergeCell ref="A31:C31"/>
  </mergeCells>
  <printOptions/>
  <pageMargins left="0.7874015748031497" right="0.2755905511811024" top="0.7874015748031497" bottom="0.5905511811023623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44"/>
  <sheetViews>
    <sheetView workbookViewId="0" topLeftCell="A16">
      <selection activeCell="A40" sqref="A40:D40"/>
    </sheetView>
  </sheetViews>
  <sheetFormatPr defaultColWidth="9.00390625" defaultRowHeight="12.75"/>
  <cols>
    <col min="1" max="1" width="3.00390625" style="4" customWidth="1"/>
    <col min="2" max="2" width="42.125" style="4" customWidth="1"/>
    <col min="3" max="3" width="16.875" style="4" customWidth="1"/>
    <col min="4" max="4" width="10.00390625" style="4" customWidth="1"/>
    <col min="5" max="5" width="12.00390625" style="4" customWidth="1"/>
    <col min="6" max="16384" width="9.125" style="4" customWidth="1"/>
  </cols>
  <sheetData>
    <row r="1" spans="1:6" ht="15">
      <c r="A1" s="64" t="s">
        <v>43</v>
      </c>
      <c r="B1" s="64"/>
      <c r="C1" s="64"/>
      <c r="D1" s="64"/>
      <c r="E1" s="64"/>
      <c r="F1" s="1"/>
    </row>
    <row r="2" spans="1:6" ht="15">
      <c r="A2" s="5"/>
      <c r="B2" s="5"/>
      <c r="C2" s="5"/>
      <c r="D2" s="5"/>
      <c r="E2" s="5"/>
      <c r="F2" s="1"/>
    </row>
    <row r="3" spans="1:6" ht="15">
      <c r="A3" s="1"/>
      <c r="B3" s="5" t="s">
        <v>56</v>
      </c>
      <c r="C3" s="6"/>
      <c r="D3" s="7">
        <v>45.5</v>
      </c>
      <c r="E3" s="8" t="s">
        <v>0</v>
      </c>
      <c r="F3" s="1"/>
    </row>
    <row r="4" spans="1:6" ht="15">
      <c r="A4" s="1"/>
      <c r="B4" s="9"/>
      <c r="C4" s="1"/>
      <c r="D4" s="1"/>
      <c r="E4" s="1"/>
      <c r="F4" s="1"/>
    </row>
    <row r="5" spans="1:6" ht="29.25" customHeight="1">
      <c r="A5" s="64" t="s">
        <v>93</v>
      </c>
      <c r="B5" s="64"/>
      <c r="C5" s="64"/>
      <c r="D5" s="64"/>
      <c r="E5" s="64"/>
      <c r="F5" s="1"/>
    </row>
    <row r="6" spans="1:6" ht="9" customHeight="1">
      <c r="A6" s="5"/>
      <c r="B6" s="5"/>
      <c r="C6" s="5"/>
      <c r="D6" s="5"/>
      <c r="E6" s="5"/>
      <c r="F6" s="1"/>
    </row>
    <row r="7" spans="1:6" ht="84.75" customHeight="1">
      <c r="A7" s="10"/>
      <c r="B7" s="11" t="s">
        <v>1</v>
      </c>
      <c r="C7" s="11" t="s">
        <v>2</v>
      </c>
      <c r="D7" s="11" t="s">
        <v>3</v>
      </c>
      <c r="E7" s="11" t="s">
        <v>4</v>
      </c>
      <c r="F7" s="1"/>
    </row>
    <row r="8" spans="1:7" ht="15">
      <c r="A8" s="65" t="s">
        <v>29</v>
      </c>
      <c r="B8" s="66"/>
      <c r="C8" s="67"/>
      <c r="D8" s="20">
        <f>SUM(D9:D11)</f>
        <v>781.4158729252894</v>
      </c>
      <c r="E8" s="20">
        <f>SUM(E9:E11)</f>
        <v>1.4311646024272697</v>
      </c>
      <c r="F8" s="23"/>
      <c r="G8" s="22"/>
    </row>
    <row r="9" spans="1:7" ht="15">
      <c r="A9" s="15">
        <v>1</v>
      </c>
      <c r="B9" s="10" t="s">
        <v>7</v>
      </c>
      <c r="C9" s="17" t="s">
        <v>8</v>
      </c>
      <c r="D9" s="18">
        <f>E9*$D$3*12</f>
        <v>541.7323631521402</v>
      </c>
      <c r="E9" s="74">
        <v>0.9921838152969601</v>
      </c>
      <c r="F9" s="21"/>
      <c r="G9" s="22"/>
    </row>
    <row r="10" spans="1:7" ht="15">
      <c r="A10" s="15">
        <v>2</v>
      </c>
      <c r="B10" s="10" t="s">
        <v>96</v>
      </c>
      <c r="C10" s="17" t="s">
        <v>8</v>
      </c>
      <c r="D10" s="18">
        <f>E10*$D$3*12</f>
        <v>189.30240000000003</v>
      </c>
      <c r="E10" s="24">
        <v>0.3467076923076924</v>
      </c>
      <c r="F10" s="21"/>
      <c r="G10" s="22"/>
    </row>
    <row r="11" spans="1:7" ht="30">
      <c r="A11" s="15">
        <v>3</v>
      </c>
      <c r="B11" s="16" t="s">
        <v>9</v>
      </c>
      <c r="C11" s="16" t="s">
        <v>10</v>
      </c>
      <c r="D11" s="18">
        <f>E11*$D$3*12</f>
        <v>50.38110977314905</v>
      </c>
      <c r="E11" s="74">
        <v>0.09227309482261731</v>
      </c>
      <c r="F11" s="21"/>
      <c r="G11" s="22"/>
    </row>
    <row r="12" spans="1:7" ht="15">
      <c r="A12" s="65" t="s">
        <v>91</v>
      </c>
      <c r="B12" s="68"/>
      <c r="C12" s="69"/>
      <c r="D12" s="25">
        <f>SUM(D13:D13)</f>
        <v>14.432026960122336</v>
      </c>
      <c r="E12" s="25">
        <f>SUM(E13:E13)</f>
        <v>0.026432283809747867</v>
      </c>
      <c r="F12" s="21"/>
      <c r="G12" s="22"/>
    </row>
    <row r="13" spans="1:6" ht="60.75" customHeight="1">
      <c r="A13" s="15">
        <v>4</v>
      </c>
      <c r="B13" s="16" t="s">
        <v>28</v>
      </c>
      <c r="C13" s="16" t="s">
        <v>5</v>
      </c>
      <c r="D13" s="18">
        <f>E13*12*$D$3</f>
        <v>14.432026960122336</v>
      </c>
      <c r="E13" s="74">
        <v>0.026432283809747867</v>
      </c>
      <c r="F13" s="1"/>
    </row>
    <row r="14" spans="1:7" ht="15">
      <c r="A14" s="71" t="s">
        <v>26</v>
      </c>
      <c r="B14" s="72"/>
      <c r="C14" s="72"/>
      <c r="D14" s="14">
        <f>SUM(D15:D16)</f>
        <v>192.96570567440955</v>
      </c>
      <c r="E14" s="14">
        <f>SUM(E15:E16)</f>
        <v>0.35341704335972446</v>
      </c>
      <c r="F14" s="1"/>
      <c r="G14" s="50"/>
    </row>
    <row r="15" spans="1:7" ht="60">
      <c r="A15" s="15">
        <v>5</v>
      </c>
      <c r="B15" s="16" t="s">
        <v>84</v>
      </c>
      <c r="C15" s="16" t="s">
        <v>5</v>
      </c>
      <c r="D15" s="18">
        <f>E15*12*$D$3</f>
        <v>47.51348411275928</v>
      </c>
      <c r="E15" s="74">
        <v>0.0870210331735518</v>
      </c>
      <c r="F15" s="1"/>
      <c r="G15" s="50"/>
    </row>
    <row r="16" spans="1:7" ht="60">
      <c r="A16" s="15">
        <v>6</v>
      </c>
      <c r="B16" s="16" t="s">
        <v>21</v>
      </c>
      <c r="C16" s="16" t="s">
        <v>30</v>
      </c>
      <c r="D16" s="18">
        <f>E16*12*$D$3</f>
        <v>145.45222156165028</v>
      </c>
      <c r="E16" s="24">
        <v>0.26639601018617265</v>
      </c>
      <c r="F16" s="1"/>
      <c r="G16" s="50"/>
    </row>
    <row r="17" spans="1:8" ht="15">
      <c r="A17" s="71" t="s">
        <v>27</v>
      </c>
      <c r="B17" s="71"/>
      <c r="C17" s="71"/>
      <c r="D17" s="26">
        <f>SUM(D18)</f>
        <v>92.0796503998555</v>
      </c>
      <c r="E17" s="25">
        <f>SUM(E18)</f>
        <v>0.1686440483513837</v>
      </c>
      <c r="F17" s="1"/>
      <c r="G17" s="50"/>
      <c r="H17" s="53"/>
    </row>
    <row r="18" spans="1:7" ht="15">
      <c r="A18" s="15">
        <v>7</v>
      </c>
      <c r="B18" s="16" t="s">
        <v>22</v>
      </c>
      <c r="C18" s="16" t="s">
        <v>11</v>
      </c>
      <c r="D18" s="18">
        <f>E18*12*$D$3</f>
        <v>92.0796503998555</v>
      </c>
      <c r="E18" s="24">
        <v>0.1686440483513837</v>
      </c>
      <c r="F18" s="1"/>
      <c r="G18" s="50"/>
    </row>
    <row r="19" spans="1:6" ht="15">
      <c r="A19" s="11"/>
      <c r="B19" s="27" t="s">
        <v>12</v>
      </c>
      <c r="C19" s="27"/>
      <c r="D19" s="20">
        <f>D8+D12+D14+D17</f>
        <v>1080.893255959677</v>
      </c>
      <c r="E19" s="20">
        <f>E8+E12+E14+E17</f>
        <v>1.979657977948126</v>
      </c>
      <c r="F19" s="8"/>
    </row>
    <row r="20" spans="1:6" ht="15">
      <c r="A20" s="29"/>
      <c r="B20" s="2"/>
      <c r="C20" s="30"/>
      <c r="D20" s="31"/>
      <c r="E20" s="56"/>
      <c r="F20" s="1"/>
    </row>
    <row r="21" spans="1:6" ht="15">
      <c r="A21" s="33"/>
      <c r="B21" s="33"/>
      <c r="C21" s="33"/>
      <c r="D21" s="33"/>
      <c r="E21" s="33"/>
      <c r="F21" s="34"/>
    </row>
    <row r="22" spans="1:6" ht="105">
      <c r="A22" s="13" t="s">
        <v>13</v>
      </c>
      <c r="B22" s="13" t="s">
        <v>18</v>
      </c>
      <c r="C22" s="13" t="s">
        <v>20</v>
      </c>
      <c r="D22" s="13" t="s">
        <v>14</v>
      </c>
      <c r="E22" s="13" t="s">
        <v>25</v>
      </c>
      <c r="F22" s="13" t="s">
        <v>15</v>
      </c>
    </row>
    <row r="23" spans="1:6" ht="15">
      <c r="A23" s="13">
        <v>1</v>
      </c>
      <c r="B23" s="47" t="s">
        <v>97</v>
      </c>
      <c r="C23" s="13" t="s">
        <v>105</v>
      </c>
      <c r="D23" s="54">
        <f>2.3*700.54</f>
        <v>1611.2419999999997</v>
      </c>
      <c r="E23" s="35">
        <f>D23/12/$D$3</f>
        <v>2.9509926739926735</v>
      </c>
      <c r="F23" s="13">
        <v>2</v>
      </c>
    </row>
    <row r="24" spans="1:6" ht="15">
      <c r="A24" s="13"/>
      <c r="B24" s="36" t="s">
        <v>19</v>
      </c>
      <c r="C24" s="12"/>
      <c r="D24" s="73">
        <f>SUM(D23:D23)</f>
        <v>1611.2419999999997</v>
      </c>
      <c r="E24" s="37">
        <f>SUM(E23:E23)</f>
        <v>2.9509926739926735</v>
      </c>
      <c r="F24" s="38">
        <v>2</v>
      </c>
    </row>
    <row r="25" spans="1:6" ht="21" customHeight="1">
      <c r="A25" s="29"/>
      <c r="B25" s="2"/>
      <c r="C25" s="39"/>
      <c r="D25" s="39"/>
      <c r="E25" s="39"/>
      <c r="F25" s="39"/>
    </row>
    <row r="26" spans="1:6" ht="29.25">
      <c r="A26" s="29"/>
      <c r="B26" s="2" t="s">
        <v>16</v>
      </c>
      <c r="C26" s="3">
        <f>D19+D24</f>
        <v>2692.1352559596767</v>
      </c>
      <c r="D26" s="3"/>
      <c r="E26" s="3"/>
      <c r="F26" s="39"/>
    </row>
    <row r="27" spans="1:6" ht="15">
      <c r="A27" s="29"/>
      <c r="B27" s="2" t="s">
        <v>24</v>
      </c>
      <c r="C27" s="40">
        <f>E19+E24</f>
        <v>4.9306506519408</v>
      </c>
      <c r="D27" s="39"/>
      <c r="E27" s="39"/>
      <c r="F27" s="39"/>
    </row>
    <row r="29" spans="1:6" ht="33" customHeight="1">
      <c r="A29" s="64" t="s">
        <v>94</v>
      </c>
      <c r="B29" s="64"/>
      <c r="C29" s="64"/>
      <c r="D29" s="64"/>
      <c r="E29" s="64"/>
      <c r="F29" s="64"/>
    </row>
    <row r="30" spans="1:6" ht="15">
      <c r="A30" s="5"/>
      <c r="B30" s="5"/>
      <c r="C30" s="5"/>
      <c r="D30" s="1"/>
      <c r="E30" s="1"/>
      <c r="F30" s="1"/>
    </row>
    <row r="31" spans="1:6" ht="85.5">
      <c r="A31" s="10"/>
      <c r="B31" s="11" t="s">
        <v>1</v>
      </c>
      <c r="C31" s="11" t="s">
        <v>2</v>
      </c>
      <c r="D31" s="11" t="s">
        <v>3</v>
      </c>
      <c r="E31" s="11" t="s">
        <v>4</v>
      </c>
      <c r="F31" s="1"/>
    </row>
    <row r="32" spans="1:5" ht="30" customHeight="1">
      <c r="A32" s="70" t="s">
        <v>95</v>
      </c>
      <c r="B32" s="70"/>
      <c r="C32" s="70"/>
      <c r="D32" s="20">
        <f>D33</f>
        <v>6.005999999999999</v>
      </c>
      <c r="E32" s="20">
        <f>E33</f>
        <v>0.011</v>
      </c>
    </row>
    <row r="33" spans="1:5" ht="30">
      <c r="A33" s="15">
        <v>1</v>
      </c>
      <c r="B33" s="41" t="s">
        <v>17</v>
      </c>
      <c r="C33" s="41" t="s">
        <v>23</v>
      </c>
      <c r="D33" s="18">
        <f>E33*$D$3*12</f>
        <v>6.005999999999999</v>
      </c>
      <c r="E33" s="42">
        <v>0.011</v>
      </c>
    </row>
    <row r="34" spans="1:5" ht="30" customHeight="1">
      <c r="A34" s="70" t="s">
        <v>92</v>
      </c>
      <c r="B34" s="70"/>
      <c r="C34" s="70"/>
      <c r="D34" s="20">
        <f>D35</f>
        <v>36.036</v>
      </c>
      <c r="E34" s="20">
        <f>E35</f>
        <v>0.066</v>
      </c>
    </row>
    <row r="35" spans="1:5" ht="15">
      <c r="A35" s="15">
        <v>2</v>
      </c>
      <c r="B35" s="43" t="s">
        <v>6</v>
      </c>
      <c r="C35" s="10" t="s">
        <v>23</v>
      </c>
      <c r="D35" s="18">
        <f>E35*$D$3*12</f>
        <v>36.036</v>
      </c>
      <c r="E35" s="19">
        <v>0.066</v>
      </c>
    </row>
    <row r="36" spans="1:6" ht="15">
      <c r="A36" s="11"/>
      <c r="B36" s="27" t="s">
        <v>12</v>
      </c>
      <c r="C36" s="27"/>
      <c r="D36" s="28">
        <f>D32+D34</f>
        <v>42.042</v>
      </c>
      <c r="E36" s="20">
        <f>E32+E34</f>
        <v>0.077</v>
      </c>
      <c r="F36" s="8"/>
    </row>
    <row r="39" spans="1:6" ht="105">
      <c r="A39" s="13" t="s">
        <v>13</v>
      </c>
      <c r="B39" s="13" t="s">
        <v>18</v>
      </c>
      <c r="C39" s="13" t="s">
        <v>20</v>
      </c>
      <c r="D39" s="13" t="s">
        <v>14</v>
      </c>
      <c r="E39" s="13" t="s">
        <v>25</v>
      </c>
      <c r="F39" s="13" t="s">
        <v>15</v>
      </c>
    </row>
    <row r="40" spans="1:6" ht="15">
      <c r="A40" s="13">
        <v>1</v>
      </c>
      <c r="B40" s="47" t="s">
        <v>97</v>
      </c>
      <c r="C40" s="13" t="s">
        <v>105</v>
      </c>
      <c r="D40" s="54">
        <f>2.3*700.54</f>
        <v>1611.2419999999997</v>
      </c>
      <c r="E40" s="48">
        <f>D40/12/$D$3</f>
        <v>2.9509926739926735</v>
      </c>
      <c r="F40" s="13">
        <v>2</v>
      </c>
    </row>
    <row r="41" spans="1:6" ht="15">
      <c r="A41" s="44"/>
      <c r="B41" s="44" t="s">
        <v>19</v>
      </c>
      <c r="C41" s="44"/>
      <c r="D41" s="46">
        <f>SUM(D40:D40)</f>
        <v>1611.2419999999997</v>
      </c>
      <c r="E41" s="46">
        <f>SUM(E40:E40)</f>
        <v>2.9509926739926735</v>
      </c>
      <c r="F41" s="55">
        <v>2</v>
      </c>
    </row>
    <row r="44" spans="1:5" ht="33" customHeight="1">
      <c r="A44" s="62" t="s">
        <v>69</v>
      </c>
      <c r="B44" s="63"/>
      <c r="C44" s="3">
        <f>C26</f>
        <v>2692.1352559596767</v>
      </c>
      <c r="D44" s="52"/>
      <c r="E44" s="52"/>
    </row>
  </sheetData>
  <mergeCells count="10">
    <mergeCell ref="A44:B44"/>
    <mergeCell ref="A1:E1"/>
    <mergeCell ref="A5:E5"/>
    <mergeCell ref="A8:C8"/>
    <mergeCell ref="A12:C12"/>
    <mergeCell ref="A34:C34"/>
    <mergeCell ref="A14:C14"/>
    <mergeCell ref="A17:C17"/>
    <mergeCell ref="A29:F29"/>
    <mergeCell ref="A32:C32"/>
  </mergeCells>
  <printOptions/>
  <pageMargins left="0.7874015748031497" right="0.2755905511811024" top="0.7874015748031497" bottom="0.5905511811023623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43"/>
  <sheetViews>
    <sheetView workbookViewId="0" topLeftCell="A31">
      <selection activeCell="E35" sqref="E35"/>
    </sheetView>
  </sheetViews>
  <sheetFormatPr defaultColWidth="9.00390625" defaultRowHeight="12.75"/>
  <cols>
    <col min="1" max="1" width="3.25390625" style="4" customWidth="1"/>
    <col min="2" max="2" width="41.875" style="4" customWidth="1"/>
    <col min="3" max="3" width="16.875" style="4" customWidth="1"/>
    <col min="4" max="4" width="10.375" style="4" customWidth="1"/>
    <col min="5" max="5" width="11.875" style="4" customWidth="1"/>
    <col min="6" max="16384" width="9.125" style="4" customWidth="1"/>
  </cols>
  <sheetData>
    <row r="1" spans="1:6" ht="15">
      <c r="A1" s="64" t="s">
        <v>44</v>
      </c>
      <c r="B1" s="64"/>
      <c r="C1" s="64"/>
      <c r="D1" s="64"/>
      <c r="E1" s="64"/>
      <c r="F1" s="1"/>
    </row>
    <row r="2" spans="1:6" ht="15">
      <c r="A2" s="5"/>
      <c r="B2" s="5"/>
      <c r="C2" s="5"/>
      <c r="D2" s="5"/>
      <c r="E2" s="5"/>
      <c r="F2" s="1"/>
    </row>
    <row r="3" spans="1:6" ht="15">
      <c r="A3" s="1"/>
      <c r="B3" s="5" t="s">
        <v>57</v>
      </c>
      <c r="C3" s="6"/>
      <c r="D3" s="7">
        <v>42.2</v>
      </c>
      <c r="E3" s="8" t="s">
        <v>0</v>
      </c>
      <c r="F3" s="1"/>
    </row>
    <row r="4" spans="1:6" ht="15">
      <c r="A4" s="1"/>
      <c r="B4" s="9"/>
      <c r="C4" s="1"/>
      <c r="D4" s="1"/>
      <c r="E4" s="1"/>
      <c r="F4" s="1"/>
    </row>
    <row r="5" spans="1:6" ht="29.25" customHeight="1">
      <c r="A5" s="64" t="s">
        <v>93</v>
      </c>
      <c r="B5" s="64"/>
      <c r="C5" s="64"/>
      <c r="D5" s="64"/>
      <c r="E5" s="64"/>
      <c r="F5" s="1"/>
    </row>
    <row r="6" spans="1:6" ht="15">
      <c r="A6" s="5"/>
      <c r="B6" s="5"/>
      <c r="C6" s="5"/>
      <c r="D6" s="5"/>
      <c r="E6" s="5"/>
      <c r="F6" s="1"/>
    </row>
    <row r="7" spans="1:6" ht="84.75" customHeight="1">
      <c r="A7" s="10"/>
      <c r="B7" s="11" t="s">
        <v>1</v>
      </c>
      <c r="C7" s="11" t="s">
        <v>2</v>
      </c>
      <c r="D7" s="11" t="s">
        <v>3</v>
      </c>
      <c r="E7" s="11" t="s">
        <v>4</v>
      </c>
      <c r="F7" s="1"/>
    </row>
    <row r="8" spans="1:7" ht="15">
      <c r="A8" s="65" t="s">
        <v>29</v>
      </c>
      <c r="B8" s="66"/>
      <c r="C8" s="67"/>
      <c r="D8" s="20">
        <f>SUM(D9:D11)</f>
        <v>586.061904693967</v>
      </c>
      <c r="E8" s="20">
        <f>SUM(E9:E11)</f>
        <v>1.1573102383372174</v>
      </c>
      <c r="F8" s="23"/>
      <c r="G8" s="22"/>
    </row>
    <row r="9" spans="1:7" ht="15">
      <c r="A9" s="15">
        <v>1</v>
      </c>
      <c r="B9" s="10" t="s">
        <v>7</v>
      </c>
      <c r="C9" s="17" t="s">
        <v>8</v>
      </c>
      <c r="D9" s="18">
        <f>E9*$D$3*12</f>
        <v>406.29927236410515</v>
      </c>
      <c r="E9" s="49">
        <v>0.8023287368959422</v>
      </c>
      <c r="F9" s="21"/>
      <c r="G9" s="22"/>
    </row>
    <row r="10" spans="1:7" ht="15">
      <c r="A10" s="15">
        <v>2</v>
      </c>
      <c r="B10" s="10" t="s">
        <v>96</v>
      </c>
      <c r="C10" s="17" t="s">
        <v>8</v>
      </c>
      <c r="D10" s="18">
        <f>E10*$D$3*12</f>
        <v>141.97680000000003</v>
      </c>
      <c r="E10" s="24">
        <v>0.2803649289099526</v>
      </c>
      <c r="F10" s="21"/>
      <c r="G10" s="22"/>
    </row>
    <row r="11" spans="1:7" ht="30">
      <c r="A11" s="15">
        <v>3</v>
      </c>
      <c r="B11" s="16" t="s">
        <v>9</v>
      </c>
      <c r="C11" s="16" t="s">
        <v>10</v>
      </c>
      <c r="D11" s="18">
        <f>E11*$D$3*12</f>
        <v>37.785832329861776</v>
      </c>
      <c r="E11" s="49">
        <v>0.07461657253132262</v>
      </c>
      <c r="F11" s="21"/>
      <c r="G11" s="22"/>
    </row>
    <row r="12" spans="1:7" ht="15">
      <c r="A12" s="65" t="s">
        <v>91</v>
      </c>
      <c r="B12" s="68"/>
      <c r="C12" s="69"/>
      <c r="D12" s="25">
        <f>SUM(D13:D13)</f>
        <v>14.432026960122336</v>
      </c>
      <c r="E12" s="25">
        <f>SUM(E13:E13)</f>
        <v>0.028499263349372698</v>
      </c>
      <c r="F12" s="21"/>
      <c r="G12" s="22"/>
    </row>
    <row r="13" spans="1:6" ht="61.5" customHeight="1">
      <c r="A13" s="15">
        <v>4</v>
      </c>
      <c r="B13" s="16" t="s">
        <v>28</v>
      </c>
      <c r="C13" s="16" t="s">
        <v>5</v>
      </c>
      <c r="D13" s="18">
        <f>E13*12*$D$3</f>
        <v>14.432026960122336</v>
      </c>
      <c r="E13" s="49">
        <v>0.028499263349372698</v>
      </c>
      <c r="F13" s="1"/>
    </row>
    <row r="14" spans="1:7" ht="15">
      <c r="A14" s="71" t="s">
        <v>26</v>
      </c>
      <c r="B14" s="72"/>
      <c r="C14" s="72"/>
      <c r="D14" s="14">
        <f>SUM(D15:D16)</f>
        <v>459.22347074807635</v>
      </c>
      <c r="E14" s="14">
        <f>SUM(E15:E16)</f>
        <v>0.906839397211841</v>
      </c>
      <c r="F14" s="1"/>
      <c r="G14" s="50"/>
    </row>
    <row r="15" spans="1:7" ht="60">
      <c r="A15" s="15">
        <v>5</v>
      </c>
      <c r="B15" s="16" t="s">
        <v>37</v>
      </c>
      <c r="C15" s="16" t="s">
        <v>5</v>
      </c>
      <c r="D15" s="18">
        <f>E15*12*$D$3</f>
        <v>96.63925127574724</v>
      </c>
      <c r="E15" s="49">
        <v>0.19083580425700483</v>
      </c>
      <c r="F15" s="1"/>
      <c r="G15" s="50"/>
    </row>
    <row r="16" spans="1:7" ht="75">
      <c r="A16" s="15">
        <v>6</v>
      </c>
      <c r="B16" s="16" t="s">
        <v>21</v>
      </c>
      <c r="C16" s="16" t="s">
        <v>34</v>
      </c>
      <c r="D16" s="18">
        <f>E16*12*$D$3</f>
        <v>362.5842194723291</v>
      </c>
      <c r="E16" s="49">
        <v>0.7160035929548362</v>
      </c>
      <c r="F16" s="1"/>
      <c r="G16" s="50"/>
    </row>
    <row r="17" spans="1:8" ht="15">
      <c r="A17" s="71" t="s">
        <v>27</v>
      </c>
      <c r="B17" s="71"/>
      <c r="C17" s="71"/>
      <c r="D17" s="26">
        <f>SUM(D18)</f>
        <v>92.41357961640269</v>
      </c>
      <c r="E17" s="25">
        <f>SUM(E18)</f>
        <v>0.18249127096446027</v>
      </c>
      <c r="F17" s="1"/>
      <c r="G17" s="50"/>
      <c r="H17" s="53"/>
    </row>
    <row r="18" spans="1:7" ht="15">
      <c r="A18" s="15">
        <v>7</v>
      </c>
      <c r="B18" s="16" t="s">
        <v>22</v>
      </c>
      <c r="C18" s="16" t="s">
        <v>11</v>
      </c>
      <c r="D18" s="18">
        <f>E18*12*$D$3</f>
        <v>92.41357961640269</v>
      </c>
      <c r="E18" s="24">
        <v>0.18249127096446027</v>
      </c>
      <c r="F18" s="1"/>
      <c r="G18" s="50"/>
    </row>
    <row r="19" spans="1:6" ht="15">
      <c r="A19" s="11"/>
      <c r="B19" s="27" t="s">
        <v>12</v>
      </c>
      <c r="C19" s="27"/>
      <c r="D19" s="20">
        <f>D8+D12+D14+D17</f>
        <v>1152.1309820185684</v>
      </c>
      <c r="E19" s="20">
        <f>E8+E12+E14+E17</f>
        <v>2.2751401698628917</v>
      </c>
      <c r="F19" s="8"/>
    </row>
    <row r="20" spans="1:6" ht="15">
      <c r="A20" s="29"/>
      <c r="B20" s="2"/>
      <c r="C20" s="30"/>
      <c r="D20" s="31"/>
      <c r="E20" s="56"/>
      <c r="F20" s="1"/>
    </row>
    <row r="21" spans="1:6" ht="15">
      <c r="A21" s="33"/>
      <c r="B21" s="33"/>
      <c r="C21" s="33"/>
      <c r="D21" s="33"/>
      <c r="E21" s="33"/>
      <c r="F21" s="34"/>
    </row>
    <row r="22" spans="1:6" ht="105">
      <c r="A22" s="13" t="s">
        <v>13</v>
      </c>
      <c r="B22" s="13" t="s">
        <v>18</v>
      </c>
      <c r="C22" s="13" t="s">
        <v>20</v>
      </c>
      <c r="D22" s="13" t="s">
        <v>14</v>
      </c>
      <c r="E22" s="13" t="s">
        <v>25</v>
      </c>
      <c r="F22" s="13" t="s">
        <v>15</v>
      </c>
    </row>
    <row r="23" spans="1:6" ht="15">
      <c r="A23" s="13">
        <v>1</v>
      </c>
      <c r="B23" s="47" t="s">
        <v>97</v>
      </c>
      <c r="C23" s="13" t="s">
        <v>100</v>
      </c>
      <c r="D23" s="54">
        <f>2.1*700.54</f>
        <v>1471.134</v>
      </c>
      <c r="E23" s="35">
        <f>D23/12/$D$3</f>
        <v>2.905082938388625</v>
      </c>
      <c r="F23" s="13">
        <v>2</v>
      </c>
    </row>
    <row r="24" spans="1:6" ht="15">
      <c r="A24" s="13"/>
      <c r="B24" s="36" t="s">
        <v>19</v>
      </c>
      <c r="C24" s="12"/>
      <c r="D24" s="73">
        <f>SUM(D23:D23)</f>
        <v>1471.134</v>
      </c>
      <c r="E24" s="37">
        <f>SUM(E23:E23)</f>
        <v>2.905082938388625</v>
      </c>
      <c r="F24" s="38">
        <v>2</v>
      </c>
    </row>
    <row r="25" spans="1:6" ht="15">
      <c r="A25" s="29"/>
      <c r="B25" s="2"/>
      <c r="C25" s="39"/>
      <c r="D25" s="39"/>
      <c r="E25" s="39"/>
      <c r="F25" s="39"/>
    </row>
    <row r="26" spans="1:6" ht="29.25">
      <c r="A26" s="29"/>
      <c r="B26" s="2" t="s">
        <v>16</v>
      </c>
      <c r="C26" s="3">
        <f>D19+D24</f>
        <v>2623.2649820185684</v>
      </c>
      <c r="D26" s="3"/>
      <c r="E26" s="3"/>
      <c r="F26" s="39"/>
    </row>
    <row r="27" spans="1:6" ht="15">
      <c r="A27" s="29"/>
      <c r="B27" s="2" t="s">
        <v>24</v>
      </c>
      <c r="C27" s="40">
        <f>E19+E24</f>
        <v>5.180223108251517</v>
      </c>
      <c r="D27" s="39"/>
      <c r="E27" s="39"/>
      <c r="F27" s="39"/>
    </row>
    <row r="28" ht="5.25" customHeight="1"/>
    <row r="29" spans="1:6" ht="33" customHeight="1">
      <c r="A29" s="64" t="s">
        <v>94</v>
      </c>
      <c r="B29" s="64"/>
      <c r="C29" s="64"/>
      <c r="D29" s="64"/>
      <c r="E29" s="64"/>
      <c r="F29" s="64"/>
    </row>
    <row r="30" spans="1:6" ht="15">
      <c r="A30" s="5"/>
      <c r="B30" s="5"/>
      <c r="C30" s="5"/>
      <c r="D30" s="1"/>
      <c r="E30" s="1"/>
      <c r="F30" s="1"/>
    </row>
    <row r="31" spans="1:6" ht="85.5">
      <c r="A31" s="10"/>
      <c r="B31" s="11" t="s">
        <v>1</v>
      </c>
      <c r="C31" s="11" t="s">
        <v>2</v>
      </c>
      <c r="D31" s="11" t="s">
        <v>3</v>
      </c>
      <c r="E31" s="11" t="s">
        <v>4</v>
      </c>
      <c r="F31" s="1"/>
    </row>
    <row r="32" spans="1:5" ht="30" customHeight="1">
      <c r="A32" s="70" t="s">
        <v>95</v>
      </c>
      <c r="B32" s="70"/>
      <c r="C32" s="70"/>
      <c r="D32" s="20">
        <f>D33</f>
        <v>5.5704</v>
      </c>
      <c r="E32" s="20">
        <f>E33</f>
        <v>0.011</v>
      </c>
    </row>
    <row r="33" spans="1:5" ht="30">
      <c r="A33" s="15">
        <v>1</v>
      </c>
      <c r="B33" s="41" t="s">
        <v>17</v>
      </c>
      <c r="C33" s="41" t="s">
        <v>23</v>
      </c>
      <c r="D33" s="18">
        <f>E33*$D$3*12</f>
        <v>5.5704</v>
      </c>
      <c r="E33" s="42">
        <v>0.011</v>
      </c>
    </row>
    <row r="34" spans="1:5" ht="30" customHeight="1">
      <c r="A34" s="70" t="s">
        <v>92</v>
      </c>
      <c r="B34" s="70"/>
      <c r="C34" s="70"/>
      <c r="D34" s="20">
        <f>D35</f>
        <v>33.4224</v>
      </c>
      <c r="E34" s="20">
        <f>E35</f>
        <v>0.066</v>
      </c>
    </row>
    <row r="35" spans="1:5" ht="15">
      <c r="A35" s="15">
        <v>2</v>
      </c>
      <c r="B35" s="43" t="s">
        <v>6</v>
      </c>
      <c r="C35" s="10" t="s">
        <v>23</v>
      </c>
      <c r="D35" s="18">
        <f>E35*$D$3*12</f>
        <v>33.4224</v>
      </c>
      <c r="E35" s="19">
        <v>0.066</v>
      </c>
    </row>
    <row r="36" spans="1:6" ht="15">
      <c r="A36" s="11"/>
      <c r="B36" s="27" t="s">
        <v>12</v>
      </c>
      <c r="C36" s="27"/>
      <c r="D36" s="28">
        <f>D32+D34</f>
        <v>38.9928</v>
      </c>
      <c r="E36" s="20">
        <f>E32+E34</f>
        <v>0.077</v>
      </c>
      <c r="F36" s="8"/>
    </row>
    <row r="39" spans="1:6" ht="105">
      <c r="A39" s="13" t="s">
        <v>13</v>
      </c>
      <c r="B39" s="13" t="s">
        <v>18</v>
      </c>
      <c r="C39" s="13" t="s">
        <v>20</v>
      </c>
      <c r="D39" s="13" t="s">
        <v>14</v>
      </c>
      <c r="E39" s="13" t="s">
        <v>25</v>
      </c>
      <c r="F39" s="13" t="s">
        <v>15</v>
      </c>
    </row>
    <row r="40" spans="1:6" ht="15">
      <c r="A40" s="13">
        <v>1</v>
      </c>
      <c r="B40" s="47" t="s">
        <v>97</v>
      </c>
      <c r="C40" s="13" t="s">
        <v>100</v>
      </c>
      <c r="D40" s="54">
        <f>2.1*700.54</f>
        <v>1471.134</v>
      </c>
      <c r="E40" s="48">
        <f>D40/12/$D$3</f>
        <v>2.905082938388625</v>
      </c>
      <c r="F40" s="13">
        <v>2</v>
      </c>
    </row>
    <row r="41" spans="1:6" ht="15">
      <c r="A41" s="44"/>
      <c r="B41" s="44" t="s">
        <v>19</v>
      </c>
      <c r="C41" s="44"/>
      <c r="D41" s="45">
        <f>SUM(D40:D40)</f>
        <v>1471.134</v>
      </c>
      <c r="E41" s="46">
        <f>SUM(E40:E40)</f>
        <v>2.905082938388625</v>
      </c>
      <c r="F41" s="55">
        <v>2</v>
      </c>
    </row>
    <row r="43" spans="1:5" ht="33" customHeight="1">
      <c r="A43" s="62" t="s">
        <v>70</v>
      </c>
      <c r="B43" s="63"/>
      <c r="C43" s="3">
        <f>C26</f>
        <v>2623.2649820185684</v>
      </c>
      <c r="D43" s="52"/>
      <c r="E43" s="52"/>
    </row>
  </sheetData>
  <mergeCells count="10">
    <mergeCell ref="A43:B43"/>
    <mergeCell ref="A1:E1"/>
    <mergeCell ref="A5:E5"/>
    <mergeCell ref="A8:C8"/>
    <mergeCell ref="A12:C12"/>
    <mergeCell ref="A34:C34"/>
    <mergeCell ref="A14:C14"/>
    <mergeCell ref="A17:C17"/>
    <mergeCell ref="A29:F29"/>
    <mergeCell ref="A32:C32"/>
  </mergeCells>
  <printOptions/>
  <pageMargins left="0.7874015748031497" right="0.2755905511811024" top="0.7874015748031497" bottom="0.5905511811023623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87"/>
  <sheetViews>
    <sheetView workbookViewId="0" topLeftCell="A16">
      <selection activeCell="A23" sqref="A23:D23"/>
    </sheetView>
  </sheetViews>
  <sheetFormatPr defaultColWidth="9.00390625" defaultRowHeight="12.75"/>
  <cols>
    <col min="1" max="1" width="2.875" style="4" customWidth="1"/>
    <col min="2" max="2" width="42.00390625" style="4" customWidth="1"/>
    <col min="3" max="3" width="17.00390625" style="4" customWidth="1"/>
    <col min="4" max="4" width="10.00390625" style="4" customWidth="1"/>
    <col min="5" max="5" width="11.875" style="4" customWidth="1"/>
    <col min="6" max="16384" width="9.125" style="4" customWidth="1"/>
  </cols>
  <sheetData>
    <row r="1" spans="1:6" ht="15">
      <c r="A1" s="64" t="s">
        <v>106</v>
      </c>
      <c r="B1" s="64"/>
      <c r="C1" s="64"/>
      <c r="D1" s="64"/>
      <c r="E1" s="64"/>
      <c r="F1" s="1"/>
    </row>
    <row r="2" spans="1:6" ht="15">
      <c r="A2" s="5"/>
      <c r="B2" s="5"/>
      <c r="C2" s="5"/>
      <c r="D2" s="5"/>
      <c r="E2" s="5"/>
      <c r="F2" s="1"/>
    </row>
    <row r="3" spans="1:6" ht="15">
      <c r="A3" s="1"/>
      <c r="B3" s="5" t="s">
        <v>58</v>
      </c>
      <c r="C3" s="6"/>
      <c r="D3" s="7">
        <v>52.5</v>
      </c>
      <c r="E3" s="8" t="s">
        <v>0</v>
      </c>
      <c r="F3" s="1"/>
    </row>
    <row r="4" spans="1:6" ht="15">
      <c r="A4" s="1"/>
      <c r="B4" s="9"/>
      <c r="C4" s="1"/>
      <c r="D4" s="1"/>
      <c r="E4" s="1"/>
      <c r="F4" s="1"/>
    </row>
    <row r="5" spans="1:6" ht="29.25" customHeight="1">
      <c r="A5" s="64" t="s">
        <v>93</v>
      </c>
      <c r="B5" s="64"/>
      <c r="C5" s="64"/>
      <c r="D5" s="64"/>
      <c r="E5" s="64"/>
      <c r="F5" s="1"/>
    </row>
    <row r="6" spans="1:6" ht="6" customHeight="1">
      <c r="A6" s="5"/>
      <c r="B6" s="5"/>
      <c r="C6" s="5"/>
      <c r="D6" s="5"/>
      <c r="E6" s="5"/>
      <c r="F6" s="1"/>
    </row>
    <row r="7" spans="1:6" ht="86.25" customHeight="1">
      <c r="A7" s="10"/>
      <c r="B7" s="11" t="s">
        <v>1</v>
      </c>
      <c r="C7" s="11" t="s">
        <v>2</v>
      </c>
      <c r="D7" s="11" t="s">
        <v>3</v>
      </c>
      <c r="E7" s="11" t="s">
        <v>4</v>
      </c>
      <c r="F7" s="1"/>
    </row>
    <row r="8" spans="1:7" ht="15">
      <c r="A8" s="65" t="s">
        <v>29</v>
      </c>
      <c r="B8" s="66"/>
      <c r="C8" s="67"/>
      <c r="D8" s="20">
        <f>SUM(D9:D11)</f>
        <v>586.061904693967</v>
      </c>
      <c r="E8" s="20">
        <f>SUM(E9:E11)</f>
        <v>0.9302569915777252</v>
      </c>
      <c r="F8" s="23"/>
      <c r="G8" s="22"/>
    </row>
    <row r="9" spans="1:7" ht="15">
      <c r="A9" s="15">
        <v>1</v>
      </c>
      <c r="B9" s="10" t="s">
        <v>7</v>
      </c>
      <c r="C9" s="17" t="s">
        <v>8</v>
      </c>
      <c r="D9" s="18">
        <f>E9*$D$3*12</f>
        <v>406.2992723641051</v>
      </c>
      <c r="E9" s="24">
        <v>0.644919479943024</v>
      </c>
      <c r="F9" s="21"/>
      <c r="G9" s="22"/>
    </row>
    <row r="10" spans="1:7" ht="15">
      <c r="A10" s="15">
        <v>2</v>
      </c>
      <c r="B10" s="10" t="s">
        <v>96</v>
      </c>
      <c r="C10" s="17" t="s">
        <v>8</v>
      </c>
      <c r="D10" s="18">
        <f>E10*$D$3*12</f>
        <v>141.97680000000003</v>
      </c>
      <c r="E10" s="24">
        <v>0.22536000000000003</v>
      </c>
      <c r="F10" s="21"/>
      <c r="G10" s="22"/>
    </row>
    <row r="11" spans="1:7" ht="30">
      <c r="A11" s="15">
        <v>3</v>
      </c>
      <c r="B11" s="16" t="s">
        <v>9</v>
      </c>
      <c r="C11" s="16" t="s">
        <v>10</v>
      </c>
      <c r="D11" s="18">
        <f>E11*$D$3*12</f>
        <v>37.78583232986178</v>
      </c>
      <c r="E11" s="24">
        <v>0.05997751163470124</v>
      </c>
      <c r="F11" s="21"/>
      <c r="G11" s="22"/>
    </row>
    <row r="12" spans="1:7" ht="15">
      <c r="A12" s="65" t="s">
        <v>91</v>
      </c>
      <c r="B12" s="68"/>
      <c r="C12" s="69"/>
      <c r="D12" s="25">
        <f>SUM(D13:D13)</f>
        <v>14.432026960122334</v>
      </c>
      <c r="E12" s="25">
        <f>SUM(E13:E13)</f>
        <v>0.022907979301781484</v>
      </c>
      <c r="F12" s="21"/>
      <c r="G12" s="22"/>
    </row>
    <row r="13" spans="1:6" ht="60.75" customHeight="1">
      <c r="A13" s="15">
        <v>4</v>
      </c>
      <c r="B13" s="16" t="s">
        <v>28</v>
      </c>
      <c r="C13" s="16" t="s">
        <v>5</v>
      </c>
      <c r="D13" s="18">
        <f>E13*12*$D$3</f>
        <v>14.432026960122334</v>
      </c>
      <c r="E13" s="24">
        <v>0.022907979301781484</v>
      </c>
      <c r="F13" s="1"/>
    </row>
    <row r="14" spans="1:7" ht="15">
      <c r="A14" s="71" t="s">
        <v>26</v>
      </c>
      <c r="B14" s="72"/>
      <c r="C14" s="72"/>
      <c r="D14" s="14">
        <f>SUM(D15:D16)</f>
        <v>474.5221134090924</v>
      </c>
      <c r="E14" s="14">
        <f>SUM(E15:E16)</f>
        <v>0.7532097038239562</v>
      </c>
      <c r="F14" s="1"/>
      <c r="G14" s="50"/>
    </row>
    <row r="15" spans="1:7" ht="60">
      <c r="A15" s="15">
        <v>5</v>
      </c>
      <c r="B15" s="16" t="s">
        <v>37</v>
      </c>
      <c r="C15" s="16" t="s">
        <v>5</v>
      </c>
      <c r="D15" s="18">
        <f>E15*12*$D$3</f>
        <v>96.63925127574726</v>
      </c>
      <c r="E15" s="24">
        <v>0.15339563694563058</v>
      </c>
      <c r="F15" s="1"/>
      <c r="G15" s="50"/>
    </row>
    <row r="16" spans="1:7" ht="75">
      <c r="A16" s="15">
        <v>6</v>
      </c>
      <c r="B16" s="16" t="s">
        <v>21</v>
      </c>
      <c r="C16" s="16" t="s">
        <v>34</v>
      </c>
      <c r="D16" s="18">
        <f>E16*12*$D$3</f>
        <v>377.88286213334516</v>
      </c>
      <c r="E16" s="24">
        <v>0.5998140668783256</v>
      </c>
      <c r="F16" s="1"/>
      <c r="G16" s="50"/>
    </row>
    <row r="17" spans="1:8" ht="15">
      <c r="A17" s="71" t="s">
        <v>27</v>
      </c>
      <c r="B17" s="71"/>
      <c r="C17" s="71"/>
      <c r="D17" s="26">
        <f>SUM(D18)</f>
        <v>92.65143388964117</v>
      </c>
      <c r="E17" s="25">
        <f>SUM(E18)</f>
        <v>0.1470657680787955</v>
      </c>
      <c r="F17" s="1"/>
      <c r="G17" s="50"/>
      <c r="H17" s="53"/>
    </row>
    <row r="18" spans="1:7" ht="15">
      <c r="A18" s="15">
        <v>7</v>
      </c>
      <c r="B18" s="16" t="s">
        <v>22</v>
      </c>
      <c r="C18" s="16" t="s">
        <v>11</v>
      </c>
      <c r="D18" s="18">
        <f>E18*12*$D$3</f>
        <v>92.65143388964117</v>
      </c>
      <c r="E18" s="24">
        <v>0.1470657680787955</v>
      </c>
      <c r="F18" s="1"/>
      <c r="G18" s="50"/>
    </row>
    <row r="19" spans="1:6" ht="15">
      <c r="A19" s="11"/>
      <c r="B19" s="27" t="s">
        <v>12</v>
      </c>
      <c r="C19" s="27"/>
      <c r="D19" s="20">
        <f>D8+D12+D14+D17</f>
        <v>1167.6674789528229</v>
      </c>
      <c r="E19" s="20">
        <f>E8+E12+E14+E17</f>
        <v>1.8534404427822584</v>
      </c>
      <c r="F19" s="8"/>
    </row>
    <row r="20" spans="1:6" ht="15">
      <c r="A20" s="29"/>
      <c r="B20" s="2"/>
      <c r="C20" s="30"/>
      <c r="D20" s="31"/>
      <c r="E20" s="56"/>
      <c r="F20" s="1"/>
    </row>
    <row r="21" spans="1:6" ht="15">
      <c r="A21" s="33"/>
      <c r="B21" s="33"/>
      <c r="C21" s="33"/>
      <c r="D21" s="33"/>
      <c r="E21" s="33"/>
      <c r="F21" s="34"/>
    </row>
    <row r="22" spans="1:6" ht="105">
      <c r="A22" s="13" t="s">
        <v>13</v>
      </c>
      <c r="B22" s="13" t="s">
        <v>18</v>
      </c>
      <c r="C22" s="13" t="s">
        <v>20</v>
      </c>
      <c r="D22" s="13" t="s">
        <v>14</v>
      </c>
      <c r="E22" s="13" t="s">
        <v>25</v>
      </c>
      <c r="F22" s="13" t="s">
        <v>15</v>
      </c>
    </row>
    <row r="23" spans="1:6" ht="15">
      <c r="A23" s="13">
        <v>1</v>
      </c>
      <c r="B23" s="47" t="s">
        <v>97</v>
      </c>
      <c r="C23" s="13" t="s">
        <v>107</v>
      </c>
      <c r="D23" s="54">
        <f>2.7*700.54</f>
        <v>1891.458</v>
      </c>
      <c r="E23" s="35">
        <f>D23/12/$D$3</f>
        <v>3.0023142857142857</v>
      </c>
      <c r="F23" s="13">
        <v>2</v>
      </c>
    </row>
    <row r="24" spans="1:6" ht="15">
      <c r="A24" s="13"/>
      <c r="B24" s="36" t="s">
        <v>19</v>
      </c>
      <c r="C24" s="12"/>
      <c r="D24" s="73">
        <f>SUM(D23:D23)</f>
        <v>1891.458</v>
      </c>
      <c r="E24" s="37">
        <f>SUM(E23:E23)</f>
        <v>3.0023142857142857</v>
      </c>
      <c r="F24" s="38">
        <v>2</v>
      </c>
    </row>
    <row r="25" spans="1:6" ht="15">
      <c r="A25" s="29"/>
      <c r="B25" s="2"/>
      <c r="C25" s="39"/>
      <c r="D25" s="39"/>
      <c r="E25" s="39"/>
      <c r="F25" s="39"/>
    </row>
    <row r="26" spans="1:6" ht="29.25">
      <c r="A26" s="29"/>
      <c r="B26" s="2" t="s">
        <v>16</v>
      </c>
      <c r="C26" s="3">
        <f>D19+D24</f>
        <v>3059.125478952823</v>
      </c>
      <c r="D26" s="3"/>
      <c r="E26" s="3"/>
      <c r="F26" s="39"/>
    </row>
    <row r="27" spans="1:6" ht="15">
      <c r="A27" s="29"/>
      <c r="B27" s="2" t="s">
        <v>24</v>
      </c>
      <c r="C27" s="40">
        <f>E19+E24</f>
        <v>4.855754728496544</v>
      </c>
      <c r="D27" s="39"/>
      <c r="E27" s="39"/>
      <c r="F27" s="39"/>
    </row>
    <row r="28" ht="3.75" customHeight="1"/>
    <row r="29" spans="1:6" ht="33" customHeight="1">
      <c r="A29" s="64" t="s">
        <v>94</v>
      </c>
      <c r="B29" s="64"/>
      <c r="C29" s="64"/>
      <c r="D29" s="64"/>
      <c r="E29" s="64"/>
      <c r="F29" s="64"/>
    </row>
    <row r="30" spans="1:6" ht="6" customHeight="1">
      <c r="A30" s="5"/>
      <c r="B30" s="5"/>
      <c r="C30" s="5"/>
      <c r="D30" s="1"/>
      <c r="E30" s="1"/>
      <c r="F30" s="1"/>
    </row>
    <row r="31" spans="1:6" ht="85.5">
      <c r="A31" s="10"/>
      <c r="B31" s="11" t="s">
        <v>1</v>
      </c>
      <c r="C31" s="11" t="s">
        <v>2</v>
      </c>
      <c r="D31" s="11" t="s">
        <v>3</v>
      </c>
      <c r="E31" s="11" t="s">
        <v>4</v>
      </c>
      <c r="F31" s="1"/>
    </row>
    <row r="32" spans="1:5" ht="30" customHeight="1">
      <c r="A32" s="70" t="s">
        <v>95</v>
      </c>
      <c r="B32" s="70"/>
      <c r="C32" s="70"/>
      <c r="D32" s="20">
        <f>D33</f>
        <v>6.93</v>
      </c>
      <c r="E32" s="20">
        <f>E33</f>
        <v>0.011</v>
      </c>
    </row>
    <row r="33" spans="1:5" ht="30">
      <c r="A33" s="15">
        <v>1</v>
      </c>
      <c r="B33" s="41" t="s">
        <v>17</v>
      </c>
      <c r="C33" s="41" t="s">
        <v>23</v>
      </c>
      <c r="D33" s="18">
        <f>E33*$D$3*12</f>
        <v>6.93</v>
      </c>
      <c r="E33" s="42">
        <v>0.011</v>
      </c>
    </row>
    <row r="34" spans="1:5" ht="30" customHeight="1">
      <c r="A34" s="70" t="s">
        <v>92</v>
      </c>
      <c r="B34" s="70"/>
      <c r="C34" s="70"/>
      <c r="D34" s="20">
        <f>D35</f>
        <v>41.580000000000005</v>
      </c>
      <c r="E34" s="20">
        <f>E35</f>
        <v>0.066</v>
      </c>
    </row>
    <row r="35" spans="1:5" ht="15">
      <c r="A35" s="15">
        <v>2</v>
      </c>
      <c r="B35" s="43" t="s">
        <v>6</v>
      </c>
      <c r="C35" s="10" t="s">
        <v>23</v>
      </c>
      <c r="D35" s="18">
        <f>E35*$D$3*12</f>
        <v>41.580000000000005</v>
      </c>
      <c r="E35" s="19">
        <v>0.066</v>
      </c>
    </row>
    <row r="36" spans="1:6" ht="15">
      <c r="A36" s="11"/>
      <c r="B36" s="27" t="s">
        <v>12</v>
      </c>
      <c r="C36" s="27"/>
      <c r="D36" s="28">
        <f>D32+D34</f>
        <v>48.510000000000005</v>
      </c>
      <c r="E36" s="20">
        <f>E32+E34</f>
        <v>0.077</v>
      </c>
      <c r="F36" s="8"/>
    </row>
    <row r="38" ht="6.75" customHeight="1"/>
    <row r="39" spans="1:6" ht="105">
      <c r="A39" s="13" t="s">
        <v>13</v>
      </c>
      <c r="B39" s="13" t="s">
        <v>18</v>
      </c>
      <c r="C39" s="13" t="s">
        <v>20</v>
      </c>
      <c r="D39" s="13" t="s">
        <v>14</v>
      </c>
      <c r="E39" s="13" t="s">
        <v>25</v>
      </c>
      <c r="F39" s="13" t="s">
        <v>15</v>
      </c>
    </row>
    <row r="40" spans="1:6" ht="15">
      <c r="A40" s="13">
        <v>1</v>
      </c>
      <c r="B40" s="47" t="s">
        <v>97</v>
      </c>
      <c r="C40" s="13" t="s">
        <v>107</v>
      </c>
      <c r="D40" s="54">
        <f>2.7*700.54</f>
        <v>1891.458</v>
      </c>
      <c r="E40" s="48">
        <f>D40/12/$D$3</f>
        <v>3.0023142857142857</v>
      </c>
      <c r="F40" s="13">
        <v>2</v>
      </c>
    </row>
    <row r="41" spans="1:6" ht="15">
      <c r="A41" s="44"/>
      <c r="B41" s="44" t="s">
        <v>19</v>
      </c>
      <c r="C41" s="44"/>
      <c r="D41" s="45">
        <f>SUM(D40:D40)</f>
        <v>1891.458</v>
      </c>
      <c r="E41" s="46">
        <f>SUM(E40:E40)</f>
        <v>3.0023142857142857</v>
      </c>
      <c r="F41" s="55">
        <v>2</v>
      </c>
    </row>
    <row r="43" spans="4:5" ht="15">
      <c r="D43" s="52"/>
      <c r="E43" s="52"/>
    </row>
    <row r="45" spans="1:6" ht="15">
      <c r="A45" s="1"/>
      <c r="B45" s="5" t="s">
        <v>59</v>
      </c>
      <c r="C45" s="6"/>
      <c r="D45" s="7">
        <v>104</v>
      </c>
      <c r="E45" s="8" t="s">
        <v>0</v>
      </c>
      <c r="F45" s="1"/>
    </row>
    <row r="46" spans="1:6" ht="15">
      <c r="A46" s="1"/>
      <c r="B46" s="9"/>
      <c r="C46" s="1"/>
      <c r="D46" s="1"/>
      <c r="E46" s="1"/>
      <c r="F46" s="1"/>
    </row>
    <row r="47" spans="1:6" ht="29.25" customHeight="1">
      <c r="A47" s="64" t="s">
        <v>93</v>
      </c>
      <c r="B47" s="64"/>
      <c r="C47" s="64"/>
      <c r="D47" s="64"/>
      <c r="E47" s="64"/>
      <c r="F47" s="1"/>
    </row>
    <row r="48" spans="1:6" ht="13.5" customHeight="1">
      <c r="A48" s="5"/>
      <c r="B48" s="5"/>
      <c r="C48" s="5"/>
      <c r="D48" s="5"/>
      <c r="E48" s="5"/>
      <c r="F48" s="1"/>
    </row>
    <row r="49" spans="1:6" ht="85.5" customHeight="1">
      <c r="A49" s="10"/>
      <c r="B49" s="11" t="s">
        <v>1</v>
      </c>
      <c r="C49" s="11" t="s">
        <v>2</v>
      </c>
      <c r="D49" s="11" t="s">
        <v>3</v>
      </c>
      <c r="E49" s="11" t="s">
        <v>4</v>
      </c>
      <c r="F49" s="1"/>
    </row>
    <row r="50" spans="1:7" ht="15">
      <c r="A50" s="65" t="s">
        <v>29</v>
      </c>
      <c r="B50" s="66"/>
      <c r="C50" s="67"/>
      <c r="D50" s="20">
        <f>SUM(D51:D53)</f>
        <v>781.4158729252892</v>
      </c>
      <c r="E50" s="20">
        <f>SUM(E51:E53)</f>
        <v>0.6261345135619305</v>
      </c>
      <c r="F50" s="23"/>
      <c r="G50" s="22"/>
    </row>
    <row r="51" spans="1:7" ht="15">
      <c r="A51" s="15">
        <v>1</v>
      </c>
      <c r="B51" s="10" t="s">
        <v>7</v>
      </c>
      <c r="C51" s="17" t="s">
        <v>8</v>
      </c>
      <c r="D51" s="18">
        <f>E51*$D$45*12</f>
        <v>541.7323631521401</v>
      </c>
      <c r="E51" s="74">
        <v>0.43408041919242</v>
      </c>
      <c r="F51" s="21"/>
      <c r="G51" s="22"/>
    </row>
    <row r="52" spans="1:7" ht="15">
      <c r="A52" s="15">
        <v>2</v>
      </c>
      <c r="B52" s="10" t="s">
        <v>96</v>
      </c>
      <c r="C52" s="17" t="s">
        <v>8</v>
      </c>
      <c r="D52" s="18">
        <f>E52*$D$45*12</f>
        <v>189.30240000000003</v>
      </c>
      <c r="E52" s="24">
        <v>0.15168461538461542</v>
      </c>
      <c r="F52" s="21"/>
      <c r="G52" s="22"/>
    </row>
    <row r="53" spans="1:7" ht="30">
      <c r="A53" s="15">
        <v>3</v>
      </c>
      <c r="B53" s="16" t="s">
        <v>9</v>
      </c>
      <c r="C53" s="16" t="s">
        <v>10</v>
      </c>
      <c r="D53" s="18">
        <f>E53*$D$45*12</f>
        <v>50.38110977314905</v>
      </c>
      <c r="E53" s="74">
        <v>0.04036947898489507</v>
      </c>
      <c r="F53" s="21"/>
      <c r="G53" s="22"/>
    </row>
    <row r="54" spans="1:7" ht="15">
      <c r="A54" s="65" t="s">
        <v>91</v>
      </c>
      <c r="B54" s="68"/>
      <c r="C54" s="69"/>
      <c r="D54" s="25">
        <f>SUM(D55:D55)</f>
        <v>13.46989182944751</v>
      </c>
      <c r="E54" s="25">
        <f>SUM(E55:E55)</f>
        <v>0.010793182555647042</v>
      </c>
      <c r="F54" s="21"/>
      <c r="G54" s="22"/>
    </row>
    <row r="55" spans="1:6" ht="60" customHeight="1">
      <c r="A55" s="15">
        <v>4</v>
      </c>
      <c r="B55" s="16" t="s">
        <v>28</v>
      </c>
      <c r="C55" s="16" t="s">
        <v>5</v>
      </c>
      <c r="D55" s="18">
        <f>E55*12*$D$45</f>
        <v>13.46989182944751</v>
      </c>
      <c r="E55" s="74">
        <v>0.010793182555647042</v>
      </c>
      <c r="F55" s="1"/>
    </row>
    <row r="56" spans="1:7" ht="15">
      <c r="A56" s="71" t="s">
        <v>26</v>
      </c>
      <c r="B56" s="72"/>
      <c r="C56" s="72"/>
      <c r="D56" s="14">
        <f>SUM(D57:D58)</f>
        <v>550.8710064445712</v>
      </c>
      <c r="E56" s="14">
        <f>SUM(E57:E58)</f>
        <v>0.44140305003571406</v>
      </c>
      <c r="F56" s="1"/>
      <c r="G56" s="50"/>
    </row>
    <row r="57" spans="1:7" ht="60">
      <c r="A57" s="15">
        <v>5</v>
      </c>
      <c r="B57" s="16" t="s">
        <v>37</v>
      </c>
      <c r="C57" s="16" t="s">
        <v>5</v>
      </c>
      <c r="D57" s="18">
        <f>E57*12*$D$45</f>
        <v>96.49493100614603</v>
      </c>
      <c r="E57" s="24">
        <v>0.0773196562549247</v>
      </c>
      <c r="F57" s="1"/>
      <c r="G57" s="50"/>
    </row>
    <row r="58" spans="1:7" ht="75">
      <c r="A58" s="15">
        <v>6</v>
      </c>
      <c r="B58" s="16" t="s">
        <v>21</v>
      </c>
      <c r="C58" s="16" t="s">
        <v>34</v>
      </c>
      <c r="D58" s="18">
        <f>E58*12*$D$45</f>
        <v>454.3760754384252</v>
      </c>
      <c r="E58" s="24">
        <v>0.36408339378078935</v>
      </c>
      <c r="F58" s="1"/>
      <c r="G58" s="50"/>
    </row>
    <row r="59" spans="1:8" ht="15">
      <c r="A59" s="71" t="s">
        <v>27</v>
      </c>
      <c r="B59" s="71"/>
      <c r="C59" s="71"/>
      <c r="D59" s="26">
        <f>SUM(D60)</f>
        <v>96.12863577595205</v>
      </c>
      <c r="E59" s="25">
        <f>SUM(E60)</f>
        <v>0.07702615046150003</v>
      </c>
      <c r="F59" s="1"/>
      <c r="G59" s="50"/>
      <c r="H59" s="53"/>
    </row>
    <row r="60" spans="1:7" ht="15">
      <c r="A60" s="15">
        <v>7</v>
      </c>
      <c r="B60" s="16" t="s">
        <v>22</v>
      </c>
      <c r="C60" s="16" t="s">
        <v>11</v>
      </c>
      <c r="D60" s="18">
        <f>E60*12*$D$45</f>
        <v>96.12863577595205</v>
      </c>
      <c r="E60" s="24">
        <v>0.07702615046150003</v>
      </c>
      <c r="F60" s="1"/>
      <c r="G60" s="50"/>
    </row>
    <row r="61" spans="1:6" ht="15">
      <c r="A61" s="11"/>
      <c r="B61" s="27" t="s">
        <v>12</v>
      </c>
      <c r="C61" s="27"/>
      <c r="D61" s="20">
        <f>D50+D54+D56+D59</f>
        <v>1441.88540697526</v>
      </c>
      <c r="E61" s="20">
        <f>E50+E54+E56+E59</f>
        <v>1.1553568966147916</v>
      </c>
      <c r="F61" s="8"/>
    </row>
    <row r="62" spans="1:6" ht="15">
      <c r="A62" s="29"/>
      <c r="B62" s="2"/>
      <c r="C62" s="30"/>
      <c r="D62" s="31"/>
      <c r="E62" s="56"/>
      <c r="F62" s="1"/>
    </row>
    <row r="63" spans="1:6" ht="15">
      <c r="A63" s="33"/>
      <c r="B63" s="33"/>
      <c r="C63" s="33"/>
      <c r="D63" s="33"/>
      <c r="E63" s="33"/>
      <c r="F63" s="34"/>
    </row>
    <row r="64" spans="1:6" ht="105">
      <c r="A64" s="13" t="s">
        <v>13</v>
      </c>
      <c r="B64" s="13" t="s">
        <v>18</v>
      </c>
      <c r="C64" s="13" t="s">
        <v>20</v>
      </c>
      <c r="D64" s="13" t="s">
        <v>14</v>
      </c>
      <c r="E64" s="13" t="s">
        <v>25</v>
      </c>
      <c r="F64" s="13" t="s">
        <v>15</v>
      </c>
    </row>
    <row r="65" spans="1:6" ht="15">
      <c r="A65" s="13">
        <v>1</v>
      </c>
      <c r="B65" s="47" t="s">
        <v>97</v>
      </c>
      <c r="C65" s="13" t="s">
        <v>108</v>
      </c>
      <c r="D65" s="54">
        <f>5.3*700.54</f>
        <v>3712.8619999999996</v>
      </c>
      <c r="E65" s="35">
        <f>D65/12/$D$45</f>
        <v>2.975049679487179</v>
      </c>
      <c r="F65" s="13">
        <v>2</v>
      </c>
    </row>
    <row r="66" spans="1:6" ht="15">
      <c r="A66" s="13"/>
      <c r="B66" s="36" t="s">
        <v>19</v>
      </c>
      <c r="C66" s="12"/>
      <c r="D66" s="73">
        <f>SUM(D65:D65)</f>
        <v>3712.8619999999996</v>
      </c>
      <c r="E66" s="37">
        <f>SUM(E65:E65)</f>
        <v>2.975049679487179</v>
      </c>
      <c r="F66" s="38">
        <v>2</v>
      </c>
    </row>
    <row r="67" spans="1:6" ht="15">
      <c r="A67" s="29"/>
      <c r="B67" s="2"/>
      <c r="C67" s="39"/>
      <c r="D67" s="39"/>
      <c r="E67" s="39"/>
      <c r="F67" s="39"/>
    </row>
    <row r="68" spans="1:6" ht="29.25">
      <c r="A68" s="29"/>
      <c r="B68" s="2" t="s">
        <v>16</v>
      </c>
      <c r="C68" s="3">
        <f>D61+D66</f>
        <v>5154.74740697526</v>
      </c>
      <c r="D68" s="3"/>
      <c r="E68" s="3"/>
      <c r="F68" s="39"/>
    </row>
    <row r="69" spans="1:6" ht="15">
      <c r="A69" s="29"/>
      <c r="B69" s="2" t="s">
        <v>24</v>
      </c>
      <c r="C69" s="40">
        <f>E61+E66</f>
        <v>4.13040657610197</v>
      </c>
      <c r="D69" s="39"/>
      <c r="E69" s="39"/>
      <c r="F69" s="39"/>
    </row>
    <row r="71" spans="1:6" ht="33" customHeight="1">
      <c r="A71" s="64" t="s">
        <v>94</v>
      </c>
      <c r="B71" s="64"/>
      <c r="C71" s="64"/>
      <c r="D71" s="64"/>
      <c r="E71" s="64"/>
      <c r="F71" s="64"/>
    </row>
    <row r="72" spans="1:6" ht="15">
      <c r="A72" s="5"/>
      <c r="B72" s="5"/>
      <c r="C72" s="5"/>
      <c r="D72" s="1"/>
      <c r="E72" s="1"/>
      <c r="F72" s="1"/>
    </row>
    <row r="73" spans="1:6" ht="85.5">
      <c r="A73" s="10"/>
      <c r="B73" s="11" t="s">
        <v>1</v>
      </c>
      <c r="C73" s="11" t="s">
        <v>2</v>
      </c>
      <c r="D73" s="11" t="s">
        <v>3</v>
      </c>
      <c r="E73" s="11" t="s">
        <v>4</v>
      </c>
      <c r="F73" s="1"/>
    </row>
    <row r="74" spans="1:5" ht="30" customHeight="1">
      <c r="A74" s="70" t="s">
        <v>95</v>
      </c>
      <c r="B74" s="70"/>
      <c r="C74" s="70"/>
      <c r="D74" s="20">
        <f>D75</f>
        <v>13.727999999999998</v>
      </c>
      <c r="E74" s="20">
        <f>E75</f>
        <v>0.011</v>
      </c>
    </row>
    <row r="75" spans="1:5" ht="30">
      <c r="A75" s="15">
        <v>1</v>
      </c>
      <c r="B75" s="41" t="s">
        <v>17</v>
      </c>
      <c r="C75" s="41" t="s">
        <v>23</v>
      </c>
      <c r="D75" s="18">
        <f>E75*$D$45*12</f>
        <v>13.727999999999998</v>
      </c>
      <c r="E75" s="42">
        <v>0.011</v>
      </c>
    </row>
    <row r="76" spans="1:5" ht="30" customHeight="1">
      <c r="A76" s="70" t="s">
        <v>92</v>
      </c>
      <c r="B76" s="70"/>
      <c r="C76" s="70"/>
      <c r="D76" s="20">
        <f>D77</f>
        <v>82.36800000000001</v>
      </c>
      <c r="E76" s="20">
        <f>E77</f>
        <v>0.066</v>
      </c>
    </row>
    <row r="77" spans="1:5" ht="15">
      <c r="A77" s="15">
        <v>2</v>
      </c>
      <c r="B77" s="43" t="s">
        <v>6</v>
      </c>
      <c r="C77" s="10" t="s">
        <v>23</v>
      </c>
      <c r="D77" s="18">
        <f>E77*$D$45*12</f>
        <v>82.36800000000001</v>
      </c>
      <c r="E77" s="19">
        <v>0.066</v>
      </c>
    </row>
    <row r="78" spans="1:6" ht="15">
      <c r="A78" s="11"/>
      <c r="B78" s="27" t="s">
        <v>12</v>
      </c>
      <c r="C78" s="27"/>
      <c r="D78" s="28">
        <f>D74+D76</f>
        <v>96.096</v>
      </c>
      <c r="E78" s="20">
        <f>E74+E76</f>
        <v>0.077</v>
      </c>
      <c r="F78" s="8"/>
    </row>
    <row r="79" ht="67.5" customHeight="1"/>
    <row r="80" ht="9" customHeight="1"/>
    <row r="81" spans="1:6" ht="105">
      <c r="A81" s="13" t="s">
        <v>13</v>
      </c>
      <c r="B81" s="13" t="s">
        <v>18</v>
      </c>
      <c r="C81" s="13" t="s">
        <v>20</v>
      </c>
      <c r="D81" s="13" t="s">
        <v>14</v>
      </c>
      <c r="E81" s="13" t="s">
        <v>25</v>
      </c>
      <c r="F81" s="13" t="s">
        <v>15</v>
      </c>
    </row>
    <row r="82" spans="1:6" ht="15">
      <c r="A82" s="13">
        <v>1</v>
      </c>
      <c r="B82" s="47" t="s">
        <v>97</v>
      </c>
      <c r="C82" s="13" t="s">
        <v>108</v>
      </c>
      <c r="D82" s="54">
        <f>5.3*700.54</f>
        <v>3712.8619999999996</v>
      </c>
      <c r="E82" s="48">
        <f>D82/12/$D$45</f>
        <v>2.975049679487179</v>
      </c>
      <c r="F82" s="13">
        <v>2</v>
      </c>
    </row>
    <row r="83" spans="1:6" ht="15">
      <c r="A83" s="44"/>
      <c r="B83" s="44" t="s">
        <v>19</v>
      </c>
      <c r="C83" s="44"/>
      <c r="D83" s="46">
        <f>SUM(D82:D82)</f>
        <v>3712.8619999999996</v>
      </c>
      <c r="E83" s="46">
        <f>SUM(E82:E82)</f>
        <v>2.975049679487179</v>
      </c>
      <c r="F83" s="55">
        <v>2</v>
      </c>
    </row>
    <row r="87" spans="1:5" ht="33" customHeight="1">
      <c r="A87" s="62" t="s">
        <v>76</v>
      </c>
      <c r="B87" s="63"/>
      <c r="C87" s="3">
        <f>C26+C68</f>
        <v>8213.872885928082</v>
      </c>
      <c r="D87" s="52"/>
      <c r="E87" s="52"/>
    </row>
  </sheetData>
  <mergeCells count="18">
    <mergeCell ref="A1:E1"/>
    <mergeCell ref="A5:E5"/>
    <mergeCell ref="A8:C8"/>
    <mergeCell ref="A12:C12"/>
    <mergeCell ref="A34:C34"/>
    <mergeCell ref="A14:C14"/>
    <mergeCell ref="A17:C17"/>
    <mergeCell ref="A29:F29"/>
    <mergeCell ref="A32:C32"/>
    <mergeCell ref="A47:E47"/>
    <mergeCell ref="A50:C50"/>
    <mergeCell ref="A54:C54"/>
    <mergeCell ref="A87:B87"/>
    <mergeCell ref="A76:C76"/>
    <mergeCell ref="A56:C56"/>
    <mergeCell ref="A59:C59"/>
    <mergeCell ref="A71:F71"/>
    <mergeCell ref="A74:C74"/>
  </mergeCells>
  <printOptions/>
  <pageMargins left="0.7874015748031497" right="0.2755905511811024" top="0.7874015748031497" bottom="0.5905511811023623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45"/>
  <sheetViews>
    <sheetView workbookViewId="0" topLeftCell="A34">
      <selection activeCell="A40" sqref="A40:D40"/>
    </sheetView>
  </sheetViews>
  <sheetFormatPr defaultColWidth="9.00390625" defaultRowHeight="12.75"/>
  <cols>
    <col min="1" max="1" width="3.00390625" style="4" customWidth="1"/>
    <col min="2" max="2" width="42.00390625" style="4" customWidth="1"/>
    <col min="3" max="3" width="16.625" style="4" customWidth="1"/>
    <col min="4" max="4" width="10.375" style="4" customWidth="1"/>
    <col min="5" max="5" width="12.00390625" style="4" customWidth="1"/>
    <col min="6" max="16384" width="9.125" style="4" customWidth="1"/>
  </cols>
  <sheetData>
    <row r="1" spans="1:6" ht="15">
      <c r="A1" s="64" t="s">
        <v>86</v>
      </c>
      <c r="B1" s="64"/>
      <c r="C1" s="64"/>
      <c r="D1" s="64"/>
      <c r="E1" s="64"/>
      <c r="F1" s="1"/>
    </row>
    <row r="2" spans="1:6" ht="15">
      <c r="A2" s="5"/>
      <c r="B2" s="5"/>
      <c r="C2" s="5"/>
      <c r="D2" s="5"/>
      <c r="E2" s="5"/>
      <c r="F2" s="1"/>
    </row>
    <row r="3" spans="1:6" ht="15">
      <c r="A3" s="1"/>
      <c r="B3" s="5" t="s">
        <v>60</v>
      </c>
      <c r="C3" s="6"/>
      <c r="D3" s="7">
        <v>35.8</v>
      </c>
      <c r="E3" s="8" t="s">
        <v>0</v>
      </c>
      <c r="F3" s="1"/>
    </row>
    <row r="4" spans="1:6" ht="15">
      <c r="A4" s="1"/>
      <c r="B4" s="9"/>
      <c r="C4" s="1"/>
      <c r="D4" s="1"/>
      <c r="E4" s="1"/>
      <c r="F4" s="1"/>
    </row>
    <row r="5" spans="1:6" ht="29.25" customHeight="1">
      <c r="A5" s="64" t="s">
        <v>93</v>
      </c>
      <c r="B5" s="64"/>
      <c r="C5" s="64"/>
      <c r="D5" s="64"/>
      <c r="E5" s="64"/>
      <c r="F5" s="1"/>
    </row>
    <row r="6" spans="1:6" ht="15">
      <c r="A6" s="5"/>
      <c r="B6" s="5"/>
      <c r="C6" s="5"/>
      <c r="D6" s="5"/>
      <c r="E6" s="5"/>
      <c r="F6" s="1"/>
    </row>
    <row r="7" spans="1:6" ht="87" customHeight="1">
      <c r="A7" s="10"/>
      <c r="B7" s="11" t="s">
        <v>1</v>
      </c>
      <c r="C7" s="11" t="s">
        <v>2</v>
      </c>
      <c r="D7" s="11" t="s">
        <v>3</v>
      </c>
      <c r="E7" s="11" t="s">
        <v>4</v>
      </c>
      <c r="F7" s="1"/>
    </row>
    <row r="8" spans="1:7" ht="15">
      <c r="A8" s="65" t="s">
        <v>29</v>
      </c>
      <c r="B8" s="66"/>
      <c r="C8" s="67"/>
      <c r="D8" s="20">
        <f>SUM(D9:D11)</f>
        <v>195.3539682313223</v>
      </c>
      <c r="E8" s="20">
        <f>SUM(E9:E11)</f>
        <v>0.4547345629220725</v>
      </c>
      <c r="F8" s="23"/>
      <c r="G8" s="22"/>
    </row>
    <row r="9" spans="1:7" ht="15">
      <c r="A9" s="15">
        <v>1</v>
      </c>
      <c r="B9" s="10" t="s">
        <v>7</v>
      </c>
      <c r="C9" s="17" t="s">
        <v>8</v>
      </c>
      <c r="D9" s="18">
        <f>E9*$D$3*12</f>
        <v>135.43309078803503</v>
      </c>
      <c r="E9" s="49">
        <v>0.3152539357263386</v>
      </c>
      <c r="F9" s="21"/>
      <c r="G9" s="22"/>
    </row>
    <row r="10" spans="1:7" ht="15">
      <c r="A10" s="15">
        <v>2</v>
      </c>
      <c r="B10" s="10" t="s">
        <v>96</v>
      </c>
      <c r="C10" s="17" t="s">
        <v>8</v>
      </c>
      <c r="D10" s="18">
        <f>E10*$D$3*12</f>
        <v>47.32560000000001</v>
      </c>
      <c r="E10" s="24">
        <v>0.11016201117318439</v>
      </c>
      <c r="F10" s="21"/>
      <c r="G10" s="22"/>
    </row>
    <row r="11" spans="1:7" ht="30">
      <c r="A11" s="15">
        <v>3</v>
      </c>
      <c r="B11" s="16" t="s">
        <v>9</v>
      </c>
      <c r="C11" s="16" t="s">
        <v>10</v>
      </c>
      <c r="D11" s="18">
        <f>E11*$D$3*12</f>
        <v>12.595277443287262</v>
      </c>
      <c r="E11" s="74">
        <v>0.029318616022549492</v>
      </c>
      <c r="F11" s="21"/>
      <c r="G11" s="22"/>
    </row>
    <row r="12" spans="1:7" ht="15">
      <c r="A12" s="65" t="s">
        <v>91</v>
      </c>
      <c r="B12" s="68"/>
      <c r="C12" s="69"/>
      <c r="D12" s="25">
        <f>SUM(D13:D13)</f>
        <v>13.46989182944751</v>
      </c>
      <c r="E12" s="25">
        <f>SUM(E13:E13)</f>
        <v>0.03135449680970091</v>
      </c>
      <c r="F12" s="21"/>
      <c r="G12" s="22"/>
    </row>
    <row r="13" spans="1:6" ht="60.75" customHeight="1">
      <c r="A13" s="15">
        <v>4</v>
      </c>
      <c r="B13" s="16" t="s">
        <v>28</v>
      </c>
      <c r="C13" s="16" t="s">
        <v>5</v>
      </c>
      <c r="D13" s="18">
        <f>E13*12*$D$3</f>
        <v>13.46989182944751</v>
      </c>
      <c r="E13" s="74">
        <v>0.03135449680970091</v>
      </c>
      <c r="F13" s="1"/>
    </row>
    <row r="14" spans="1:7" ht="15">
      <c r="A14" s="71" t="s">
        <v>26</v>
      </c>
      <c r="B14" s="72"/>
      <c r="C14" s="72"/>
      <c r="D14" s="14">
        <f>SUM(D15:D16)</f>
        <v>449.5731977570671</v>
      </c>
      <c r="E14" s="14">
        <f>SUM(E15:E16)</f>
        <v>1.0464925459894487</v>
      </c>
      <c r="F14" s="1"/>
      <c r="G14" s="50"/>
    </row>
    <row r="15" spans="1:7" ht="60">
      <c r="A15" s="15">
        <v>5</v>
      </c>
      <c r="B15" s="16" t="s">
        <v>37</v>
      </c>
      <c r="C15" s="16" t="s">
        <v>5</v>
      </c>
      <c r="D15" s="18">
        <f>E15*12*$D$3</f>
        <v>96.49493100614603</v>
      </c>
      <c r="E15" s="24">
        <v>0.2246157611874908</v>
      </c>
      <c r="F15" s="1"/>
      <c r="G15" s="53"/>
    </row>
    <row r="16" spans="1:7" ht="75">
      <c r="A16" s="15">
        <v>6</v>
      </c>
      <c r="B16" s="16" t="s">
        <v>21</v>
      </c>
      <c r="C16" s="16" t="s">
        <v>34</v>
      </c>
      <c r="D16" s="18">
        <f>E16*12*$D$3</f>
        <v>353.07826675092105</v>
      </c>
      <c r="E16" s="24">
        <v>0.8218767848019579</v>
      </c>
      <c r="F16" s="1"/>
      <c r="G16" s="50"/>
    </row>
    <row r="17" spans="1:8" ht="15">
      <c r="A17" s="71" t="s">
        <v>27</v>
      </c>
      <c r="B17" s="71"/>
      <c r="C17" s="71"/>
      <c r="D17" s="26">
        <f>SUM(D18)</f>
        <v>87.64934389539867</v>
      </c>
      <c r="E17" s="25">
        <f>SUM(E18)</f>
        <v>0.2040254746168498</v>
      </c>
      <c r="F17" s="1"/>
      <c r="G17" s="50"/>
      <c r="H17" s="53"/>
    </row>
    <row r="18" spans="1:7" ht="15">
      <c r="A18" s="15">
        <v>7</v>
      </c>
      <c r="B18" s="16" t="s">
        <v>22</v>
      </c>
      <c r="C18" s="16" t="s">
        <v>11</v>
      </c>
      <c r="D18" s="18">
        <f>E18*12*$D$3</f>
        <v>87.64934389539867</v>
      </c>
      <c r="E18" s="24">
        <v>0.2040254746168498</v>
      </c>
      <c r="F18" s="1"/>
      <c r="G18" s="50"/>
    </row>
    <row r="19" spans="1:6" ht="15">
      <c r="A19" s="11"/>
      <c r="B19" s="27" t="s">
        <v>12</v>
      </c>
      <c r="C19" s="27"/>
      <c r="D19" s="20">
        <f>D8+D12+D14+D17</f>
        <v>746.0464017132356</v>
      </c>
      <c r="E19" s="20">
        <f>E8+E12+E14+E17</f>
        <v>1.7366070803380718</v>
      </c>
      <c r="F19" s="8"/>
    </row>
    <row r="20" spans="1:6" ht="15">
      <c r="A20" s="29"/>
      <c r="B20" s="2"/>
      <c r="C20" s="30"/>
      <c r="D20" s="31"/>
      <c r="E20" s="56"/>
      <c r="F20" s="1"/>
    </row>
    <row r="21" spans="1:6" ht="10.5" customHeight="1">
      <c r="A21" s="33"/>
      <c r="B21" s="33"/>
      <c r="C21" s="33"/>
      <c r="D21" s="33"/>
      <c r="E21" s="33"/>
      <c r="F21" s="34"/>
    </row>
    <row r="22" spans="1:6" ht="105">
      <c r="A22" s="13" t="s">
        <v>13</v>
      </c>
      <c r="B22" s="13" t="s">
        <v>18</v>
      </c>
      <c r="C22" s="13" t="s">
        <v>20</v>
      </c>
      <c r="D22" s="13" t="s">
        <v>14</v>
      </c>
      <c r="E22" s="13" t="s">
        <v>25</v>
      </c>
      <c r="F22" s="13" t="s">
        <v>15</v>
      </c>
    </row>
    <row r="23" spans="1:6" ht="15">
      <c r="A23" s="13">
        <v>1</v>
      </c>
      <c r="B23" s="47" t="s">
        <v>97</v>
      </c>
      <c r="C23" s="13" t="s">
        <v>109</v>
      </c>
      <c r="D23" s="54">
        <f>1.8*700.54</f>
        <v>1260.972</v>
      </c>
      <c r="E23" s="35">
        <f>D23/12/$D$3</f>
        <v>2.935223463687151</v>
      </c>
      <c r="F23" s="13">
        <v>2</v>
      </c>
    </row>
    <row r="24" spans="1:6" ht="15">
      <c r="A24" s="13"/>
      <c r="B24" s="36" t="s">
        <v>19</v>
      </c>
      <c r="C24" s="12"/>
      <c r="D24" s="73">
        <f>SUM(D23:D23)</f>
        <v>1260.972</v>
      </c>
      <c r="E24" s="37">
        <f>SUM(E23:E23)</f>
        <v>2.935223463687151</v>
      </c>
      <c r="F24" s="38">
        <v>2</v>
      </c>
    </row>
    <row r="25" spans="1:6" ht="15">
      <c r="A25" s="29"/>
      <c r="B25" s="2"/>
      <c r="C25" s="39"/>
      <c r="D25" s="39"/>
      <c r="E25" s="39"/>
      <c r="F25" s="39"/>
    </row>
    <row r="26" spans="1:6" ht="29.25">
      <c r="A26" s="29"/>
      <c r="B26" s="2" t="s">
        <v>16</v>
      </c>
      <c r="C26" s="3">
        <f>D19+D24</f>
        <v>2007.0184017132356</v>
      </c>
      <c r="D26" s="3"/>
      <c r="E26" s="3"/>
      <c r="F26" s="39"/>
    </row>
    <row r="27" spans="1:6" ht="15">
      <c r="A27" s="29"/>
      <c r="B27" s="2" t="s">
        <v>24</v>
      </c>
      <c r="C27" s="40">
        <f>E19+E24</f>
        <v>4.671830544025223</v>
      </c>
      <c r="D27" s="39"/>
      <c r="E27" s="39"/>
      <c r="F27" s="39"/>
    </row>
    <row r="28" ht="6" customHeight="1"/>
    <row r="29" spans="1:6" ht="33" customHeight="1">
      <c r="A29" s="64" t="s">
        <v>94</v>
      </c>
      <c r="B29" s="64"/>
      <c r="C29" s="64"/>
      <c r="D29" s="64"/>
      <c r="E29" s="64"/>
      <c r="F29" s="64"/>
    </row>
    <row r="30" spans="1:6" ht="15">
      <c r="A30" s="5"/>
      <c r="B30" s="5"/>
      <c r="C30" s="5"/>
      <c r="D30" s="1"/>
      <c r="E30" s="1"/>
      <c r="F30" s="1"/>
    </row>
    <row r="31" spans="1:6" ht="85.5">
      <c r="A31" s="10"/>
      <c r="B31" s="11" t="s">
        <v>1</v>
      </c>
      <c r="C31" s="11" t="s">
        <v>2</v>
      </c>
      <c r="D31" s="11" t="s">
        <v>3</v>
      </c>
      <c r="E31" s="11" t="s">
        <v>4</v>
      </c>
      <c r="F31" s="1"/>
    </row>
    <row r="32" spans="1:5" ht="30" customHeight="1">
      <c r="A32" s="70" t="s">
        <v>95</v>
      </c>
      <c r="B32" s="70"/>
      <c r="C32" s="70"/>
      <c r="D32" s="20">
        <f>D33</f>
        <v>4.725599999999999</v>
      </c>
      <c r="E32" s="20">
        <f>E33</f>
        <v>0.011</v>
      </c>
    </row>
    <row r="33" spans="1:5" ht="30">
      <c r="A33" s="15">
        <v>1</v>
      </c>
      <c r="B33" s="41" t="s">
        <v>17</v>
      </c>
      <c r="C33" s="41" t="s">
        <v>23</v>
      </c>
      <c r="D33" s="18">
        <f>E33*$D$3*12</f>
        <v>4.725599999999999</v>
      </c>
      <c r="E33" s="42">
        <v>0.011</v>
      </c>
    </row>
    <row r="34" spans="1:5" ht="30" customHeight="1">
      <c r="A34" s="70" t="s">
        <v>92</v>
      </c>
      <c r="B34" s="70"/>
      <c r="C34" s="70"/>
      <c r="D34" s="20">
        <f>D35</f>
        <v>28.3536</v>
      </c>
      <c r="E34" s="20">
        <f>E35</f>
        <v>0.066</v>
      </c>
    </row>
    <row r="35" spans="1:5" ht="15">
      <c r="A35" s="15">
        <v>2</v>
      </c>
      <c r="B35" s="43" t="s">
        <v>6</v>
      </c>
      <c r="C35" s="10" t="s">
        <v>23</v>
      </c>
      <c r="D35" s="18">
        <f>E35*$D$3*12</f>
        <v>28.3536</v>
      </c>
      <c r="E35" s="19">
        <v>0.066</v>
      </c>
    </row>
    <row r="36" spans="1:6" ht="15">
      <c r="A36" s="11"/>
      <c r="B36" s="27" t="s">
        <v>12</v>
      </c>
      <c r="C36" s="27"/>
      <c r="D36" s="28">
        <f>D32+D34</f>
        <v>33.0792</v>
      </c>
      <c r="E36" s="20">
        <f>E32+E34</f>
        <v>0.077</v>
      </c>
      <c r="F36" s="8"/>
    </row>
    <row r="39" spans="1:6" ht="105">
      <c r="A39" s="13" t="s">
        <v>13</v>
      </c>
      <c r="B39" s="13" t="s">
        <v>18</v>
      </c>
      <c r="C39" s="13" t="s">
        <v>20</v>
      </c>
      <c r="D39" s="13" t="s">
        <v>14</v>
      </c>
      <c r="E39" s="13" t="s">
        <v>25</v>
      </c>
      <c r="F39" s="13" t="s">
        <v>15</v>
      </c>
    </row>
    <row r="40" spans="1:6" ht="15">
      <c r="A40" s="13">
        <v>1</v>
      </c>
      <c r="B40" s="47" t="s">
        <v>97</v>
      </c>
      <c r="C40" s="13" t="s">
        <v>109</v>
      </c>
      <c r="D40" s="54">
        <f>1.8*700.54</f>
        <v>1260.972</v>
      </c>
      <c r="E40" s="48">
        <f>D40/12/$D$3</f>
        <v>2.935223463687151</v>
      </c>
      <c r="F40" s="13">
        <v>2</v>
      </c>
    </row>
    <row r="41" spans="1:6" ht="15">
      <c r="A41" s="44"/>
      <c r="B41" s="44" t="s">
        <v>19</v>
      </c>
      <c r="C41" s="44"/>
      <c r="D41" s="46">
        <f>SUM(D40:D40)</f>
        <v>1260.972</v>
      </c>
      <c r="E41" s="46">
        <f>SUM(E40:E40)</f>
        <v>2.935223463687151</v>
      </c>
      <c r="F41" s="55">
        <v>2</v>
      </c>
    </row>
    <row r="45" spans="1:5" ht="33" customHeight="1">
      <c r="A45" s="62" t="s">
        <v>71</v>
      </c>
      <c r="B45" s="63"/>
      <c r="C45" s="3">
        <f>C26</f>
        <v>2007.0184017132356</v>
      </c>
      <c r="D45" s="52"/>
      <c r="E45" s="52"/>
    </row>
  </sheetData>
  <mergeCells count="10">
    <mergeCell ref="A45:B45"/>
    <mergeCell ref="A1:E1"/>
    <mergeCell ref="A5:E5"/>
    <mergeCell ref="A8:C8"/>
    <mergeCell ref="A12:C12"/>
    <mergeCell ref="A34:C34"/>
    <mergeCell ref="A14:C14"/>
    <mergeCell ref="A17:C17"/>
    <mergeCell ref="A29:F29"/>
    <mergeCell ref="A32:C32"/>
  </mergeCells>
  <printOptions/>
  <pageMargins left="0.7874015748031497" right="0.2755905511811024" top="0.7874015748031497" bottom="0.5905511811023623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184"/>
  <sheetViews>
    <sheetView workbookViewId="0" topLeftCell="A172">
      <selection activeCell="A177" sqref="A177:D177"/>
    </sheetView>
  </sheetViews>
  <sheetFormatPr defaultColWidth="9.00390625" defaultRowHeight="12.75"/>
  <cols>
    <col min="1" max="1" width="3.25390625" style="4" customWidth="1"/>
    <col min="2" max="2" width="41.875" style="4" customWidth="1"/>
    <col min="3" max="3" width="16.375" style="4" customWidth="1"/>
    <col min="4" max="4" width="11.00390625" style="4" customWidth="1"/>
    <col min="5" max="5" width="12.00390625" style="4" customWidth="1"/>
    <col min="6" max="16384" width="9.125" style="4" customWidth="1"/>
  </cols>
  <sheetData>
    <row r="1" spans="1:6" ht="15">
      <c r="A1" s="64" t="s">
        <v>46</v>
      </c>
      <c r="B1" s="64"/>
      <c r="C1" s="64"/>
      <c r="D1" s="64"/>
      <c r="E1" s="64"/>
      <c r="F1" s="1"/>
    </row>
    <row r="2" spans="1:6" ht="15">
      <c r="A2" s="5"/>
      <c r="B2" s="5"/>
      <c r="C2" s="5"/>
      <c r="D2" s="5"/>
      <c r="E2" s="5"/>
      <c r="F2" s="1"/>
    </row>
    <row r="3" spans="1:6" ht="15">
      <c r="A3" s="1"/>
      <c r="B3" s="5" t="s">
        <v>87</v>
      </c>
      <c r="C3" s="6"/>
      <c r="D3" s="7">
        <v>65</v>
      </c>
      <c r="E3" s="8" t="s">
        <v>0</v>
      </c>
      <c r="F3" s="1"/>
    </row>
    <row r="4" spans="1:6" ht="15">
      <c r="A4" s="1"/>
      <c r="B4" s="9"/>
      <c r="C4" s="1"/>
      <c r="D4" s="1"/>
      <c r="E4" s="1"/>
      <c r="F4" s="1"/>
    </row>
    <row r="5" spans="1:6" ht="29.25" customHeight="1">
      <c r="A5" s="64" t="s">
        <v>93</v>
      </c>
      <c r="B5" s="64"/>
      <c r="C5" s="64"/>
      <c r="D5" s="64"/>
      <c r="E5" s="64"/>
      <c r="F5" s="1"/>
    </row>
    <row r="6" spans="1:6" ht="12" customHeight="1">
      <c r="A6" s="5"/>
      <c r="B6" s="5"/>
      <c r="C6" s="5"/>
      <c r="D6" s="5"/>
      <c r="E6" s="5"/>
      <c r="F6" s="1"/>
    </row>
    <row r="7" spans="1:6" ht="85.5" customHeight="1">
      <c r="A7" s="10"/>
      <c r="B7" s="11" t="s">
        <v>1</v>
      </c>
      <c r="C7" s="11" t="s">
        <v>2</v>
      </c>
      <c r="D7" s="11" t="s">
        <v>3</v>
      </c>
      <c r="E7" s="11" t="s">
        <v>4</v>
      </c>
      <c r="F7" s="1"/>
    </row>
    <row r="8" spans="1:7" ht="15">
      <c r="A8" s="65" t="s">
        <v>29</v>
      </c>
      <c r="B8" s="66"/>
      <c r="C8" s="67"/>
      <c r="D8" s="20">
        <f>SUM(D9:D11)</f>
        <v>1172.123809387934</v>
      </c>
      <c r="E8" s="20">
        <f>SUM(E9:E11)</f>
        <v>1.502722832548633</v>
      </c>
      <c r="F8" s="23"/>
      <c r="G8" s="22"/>
    </row>
    <row r="9" spans="1:7" ht="15">
      <c r="A9" s="15">
        <v>1</v>
      </c>
      <c r="B9" s="10" t="s">
        <v>7</v>
      </c>
      <c r="C9" s="17" t="s">
        <v>8</v>
      </c>
      <c r="D9" s="18">
        <f>E9*$D$3*12</f>
        <v>812.5985447282102</v>
      </c>
      <c r="E9" s="49">
        <v>1.041793006061808</v>
      </c>
      <c r="F9" s="21"/>
      <c r="G9" s="22"/>
    </row>
    <row r="10" spans="1:7" ht="15">
      <c r="A10" s="15">
        <v>2</v>
      </c>
      <c r="B10" s="10" t="s">
        <v>96</v>
      </c>
      <c r="C10" s="17" t="s">
        <v>8</v>
      </c>
      <c r="D10" s="18">
        <f>E10*$D$3*12</f>
        <v>283.95360000000005</v>
      </c>
      <c r="E10" s="24">
        <v>0.36404307692307697</v>
      </c>
      <c r="F10" s="21"/>
      <c r="G10" s="22"/>
    </row>
    <row r="11" spans="1:7" ht="30">
      <c r="A11" s="15">
        <v>3</v>
      </c>
      <c r="B11" s="16" t="s">
        <v>9</v>
      </c>
      <c r="C11" s="16" t="s">
        <v>10</v>
      </c>
      <c r="D11" s="18">
        <f>E11*$D$3*12</f>
        <v>75.57166465972357</v>
      </c>
      <c r="E11" s="74">
        <v>0.09688674956374815</v>
      </c>
      <c r="F11" s="21"/>
      <c r="G11" s="22"/>
    </row>
    <row r="12" spans="1:7" ht="15">
      <c r="A12" s="65" t="s">
        <v>91</v>
      </c>
      <c r="B12" s="68"/>
      <c r="C12" s="69"/>
      <c r="D12" s="25">
        <f>SUM(D13:D13)</f>
        <v>14.432026960122336</v>
      </c>
      <c r="E12" s="25">
        <f>SUM(E13:E13)</f>
        <v>0.018502598666823508</v>
      </c>
      <c r="F12" s="21"/>
      <c r="G12" s="22"/>
    </row>
    <row r="13" spans="1:6" ht="60.75" customHeight="1">
      <c r="A13" s="15">
        <v>4</v>
      </c>
      <c r="B13" s="16" t="s">
        <v>28</v>
      </c>
      <c r="C13" s="16" t="s">
        <v>5</v>
      </c>
      <c r="D13" s="18">
        <f>E13*12*$D$3</f>
        <v>14.432026960122336</v>
      </c>
      <c r="E13" s="74">
        <v>0.018502598666823508</v>
      </c>
      <c r="F13" s="1"/>
    </row>
    <row r="14" spans="1:7" ht="15">
      <c r="A14" s="71" t="s">
        <v>26</v>
      </c>
      <c r="B14" s="72"/>
      <c r="C14" s="72"/>
      <c r="D14" s="14">
        <f>SUM(D15:D16)</f>
        <v>491.59636590657226</v>
      </c>
      <c r="E14" s="14">
        <f>SUM(E15:E16)</f>
        <v>0.6302517511622721</v>
      </c>
      <c r="F14" s="1"/>
      <c r="G14" s="50"/>
    </row>
    <row r="15" spans="1:7" ht="60">
      <c r="A15" s="15">
        <v>5</v>
      </c>
      <c r="B15" s="16" t="s">
        <v>37</v>
      </c>
      <c r="C15" s="16" t="s">
        <v>5</v>
      </c>
      <c r="D15" s="18">
        <f>E15*12*$D$3</f>
        <v>96.63925127574728</v>
      </c>
      <c r="E15" s="24">
        <v>0.1238964759945478</v>
      </c>
      <c r="F15" s="1"/>
      <c r="G15" s="50"/>
    </row>
    <row r="16" spans="1:7" ht="75">
      <c r="A16" s="15">
        <v>6</v>
      </c>
      <c r="B16" s="16" t="s">
        <v>21</v>
      </c>
      <c r="C16" s="16" t="s">
        <v>34</v>
      </c>
      <c r="D16" s="18">
        <f>E16*12*$D$3</f>
        <v>394.95711463082495</v>
      </c>
      <c r="E16" s="24">
        <v>0.5063552751677243</v>
      </c>
      <c r="F16" s="1"/>
      <c r="G16" s="50"/>
    </row>
    <row r="17" spans="1:8" ht="15">
      <c r="A17" s="71" t="s">
        <v>27</v>
      </c>
      <c r="B17" s="71"/>
      <c r="C17" s="71"/>
      <c r="D17" s="26">
        <f>SUM(D18)</f>
        <v>99.82954466876048</v>
      </c>
      <c r="E17" s="25">
        <f>SUM(E18)</f>
        <v>0.1279865957291801</v>
      </c>
      <c r="F17" s="1"/>
      <c r="G17" s="50"/>
      <c r="H17" s="53"/>
    </row>
    <row r="18" spans="1:7" ht="15">
      <c r="A18" s="15">
        <v>7</v>
      </c>
      <c r="B18" s="16" t="s">
        <v>22</v>
      </c>
      <c r="C18" s="16" t="s">
        <v>11</v>
      </c>
      <c r="D18" s="18">
        <f>E18*12*$D$3</f>
        <v>99.82954466876048</v>
      </c>
      <c r="E18" s="24">
        <v>0.1279865957291801</v>
      </c>
      <c r="F18" s="1"/>
      <c r="G18" s="50"/>
    </row>
    <row r="19" spans="1:6" ht="15">
      <c r="A19" s="11"/>
      <c r="B19" s="27" t="s">
        <v>12</v>
      </c>
      <c r="C19" s="27"/>
      <c r="D19" s="20">
        <f>D8+D12+D14+D17</f>
        <v>1777.9817469233892</v>
      </c>
      <c r="E19" s="20">
        <f>E8+E12+E14+E17</f>
        <v>2.279463778106909</v>
      </c>
      <c r="F19" s="8"/>
    </row>
    <row r="20" spans="1:6" ht="15">
      <c r="A20" s="29"/>
      <c r="B20" s="2"/>
      <c r="C20" s="30"/>
      <c r="D20" s="31"/>
      <c r="E20" s="56"/>
      <c r="F20" s="1"/>
    </row>
    <row r="21" spans="1:6" ht="15">
      <c r="A21" s="33"/>
      <c r="B21" s="33"/>
      <c r="C21" s="33"/>
      <c r="D21" s="33"/>
      <c r="E21" s="33"/>
      <c r="F21" s="34"/>
    </row>
    <row r="22" spans="1:6" ht="105">
      <c r="A22" s="13" t="s">
        <v>13</v>
      </c>
      <c r="B22" s="13" t="s">
        <v>18</v>
      </c>
      <c r="C22" s="13" t="s">
        <v>20</v>
      </c>
      <c r="D22" s="13" t="s">
        <v>14</v>
      </c>
      <c r="E22" s="13" t="s">
        <v>25</v>
      </c>
      <c r="F22" s="13" t="s">
        <v>15</v>
      </c>
    </row>
    <row r="23" spans="1:6" ht="15">
      <c r="A23" s="13">
        <v>1</v>
      </c>
      <c r="B23" s="47" t="s">
        <v>97</v>
      </c>
      <c r="C23" s="13" t="s">
        <v>110</v>
      </c>
      <c r="D23" s="54">
        <f>3.3*700.54</f>
        <v>2311.7819999999997</v>
      </c>
      <c r="E23" s="35">
        <f>D23/12/$D$3</f>
        <v>2.963823076923077</v>
      </c>
      <c r="F23" s="13">
        <v>2</v>
      </c>
    </row>
    <row r="24" spans="1:6" ht="15">
      <c r="A24" s="13"/>
      <c r="B24" s="36" t="s">
        <v>19</v>
      </c>
      <c r="C24" s="12"/>
      <c r="D24" s="73">
        <f>SUM(D23:D23)</f>
        <v>2311.7819999999997</v>
      </c>
      <c r="E24" s="37">
        <f>SUM(E23:E23)</f>
        <v>2.963823076923077</v>
      </c>
      <c r="F24" s="38">
        <v>2</v>
      </c>
    </row>
    <row r="25" spans="1:6" ht="15">
      <c r="A25" s="29"/>
      <c r="B25" s="2"/>
      <c r="C25" s="39"/>
      <c r="D25" s="39"/>
      <c r="E25" s="39"/>
      <c r="F25" s="39"/>
    </row>
    <row r="26" spans="1:6" ht="29.25">
      <c r="A26" s="29"/>
      <c r="B26" s="2" t="s">
        <v>16</v>
      </c>
      <c r="C26" s="3">
        <f>D19+D24</f>
        <v>4089.7637469233887</v>
      </c>
      <c r="D26" s="3"/>
      <c r="E26" s="3"/>
      <c r="F26" s="39"/>
    </row>
    <row r="27" spans="1:6" ht="15">
      <c r="A27" s="29"/>
      <c r="B27" s="2" t="s">
        <v>24</v>
      </c>
      <c r="C27" s="40">
        <f>E19+E24</f>
        <v>5.243286855029986</v>
      </c>
      <c r="D27" s="39"/>
      <c r="E27" s="39"/>
      <c r="F27" s="39"/>
    </row>
    <row r="28" ht="3.75" customHeight="1"/>
    <row r="29" spans="1:6" ht="33" customHeight="1">
      <c r="A29" s="64" t="s">
        <v>94</v>
      </c>
      <c r="B29" s="64"/>
      <c r="C29" s="64"/>
      <c r="D29" s="64"/>
      <c r="E29" s="64"/>
      <c r="F29" s="64"/>
    </row>
    <row r="30" spans="1:6" ht="15">
      <c r="A30" s="5"/>
      <c r="B30" s="5"/>
      <c r="C30" s="5"/>
      <c r="D30" s="1"/>
      <c r="E30" s="1"/>
      <c r="F30" s="1"/>
    </row>
    <row r="31" spans="1:6" ht="85.5">
      <c r="A31" s="10"/>
      <c r="B31" s="11" t="s">
        <v>1</v>
      </c>
      <c r="C31" s="11" t="s">
        <v>2</v>
      </c>
      <c r="D31" s="11" t="s">
        <v>3</v>
      </c>
      <c r="E31" s="11" t="s">
        <v>4</v>
      </c>
      <c r="F31" s="1"/>
    </row>
    <row r="32" spans="1:5" ht="30" customHeight="1">
      <c r="A32" s="70" t="s">
        <v>95</v>
      </c>
      <c r="B32" s="70"/>
      <c r="C32" s="70"/>
      <c r="D32" s="20">
        <f>D33</f>
        <v>8.58</v>
      </c>
      <c r="E32" s="20">
        <f>E33</f>
        <v>0.011</v>
      </c>
    </row>
    <row r="33" spans="1:5" ht="30">
      <c r="A33" s="15">
        <v>1</v>
      </c>
      <c r="B33" s="41" t="s">
        <v>17</v>
      </c>
      <c r="C33" s="41" t="s">
        <v>23</v>
      </c>
      <c r="D33" s="18">
        <f>E33*$D$3*12</f>
        <v>8.58</v>
      </c>
      <c r="E33" s="42">
        <v>0.011</v>
      </c>
    </row>
    <row r="34" spans="1:5" ht="30" customHeight="1">
      <c r="A34" s="70" t="s">
        <v>92</v>
      </c>
      <c r="B34" s="70"/>
      <c r="C34" s="70"/>
      <c r="D34" s="20">
        <f>D35</f>
        <v>51.480000000000004</v>
      </c>
      <c r="E34" s="20">
        <f>E35</f>
        <v>0.066</v>
      </c>
    </row>
    <row r="35" spans="1:5" ht="15">
      <c r="A35" s="15">
        <v>2</v>
      </c>
      <c r="B35" s="43" t="s">
        <v>6</v>
      </c>
      <c r="C35" s="10" t="s">
        <v>23</v>
      </c>
      <c r="D35" s="18">
        <f>E35*$D$3*12</f>
        <v>51.480000000000004</v>
      </c>
      <c r="E35" s="19">
        <v>0.066</v>
      </c>
    </row>
    <row r="36" spans="1:6" ht="15">
      <c r="A36" s="11"/>
      <c r="B36" s="27" t="s">
        <v>12</v>
      </c>
      <c r="C36" s="27"/>
      <c r="D36" s="28">
        <f>D32+D34</f>
        <v>60.06</v>
      </c>
      <c r="E36" s="20">
        <f>E32+E34</f>
        <v>0.077</v>
      </c>
      <c r="F36" s="8"/>
    </row>
    <row r="37" ht="6" customHeight="1"/>
    <row r="38" ht="6" customHeight="1"/>
    <row r="39" spans="1:6" ht="105">
      <c r="A39" s="13" t="s">
        <v>13</v>
      </c>
      <c r="B39" s="13" t="s">
        <v>18</v>
      </c>
      <c r="C39" s="13" t="s">
        <v>20</v>
      </c>
      <c r="D39" s="13" t="s">
        <v>14</v>
      </c>
      <c r="E39" s="13" t="s">
        <v>25</v>
      </c>
      <c r="F39" s="13" t="s">
        <v>15</v>
      </c>
    </row>
    <row r="40" spans="1:6" ht="15">
      <c r="A40" s="13">
        <v>1</v>
      </c>
      <c r="B40" s="47" t="s">
        <v>97</v>
      </c>
      <c r="C40" s="13" t="s">
        <v>110</v>
      </c>
      <c r="D40" s="54">
        <f>3.3*700.54</f>
        <v>2311.7819999999997</v>
      </c>
      <c r="E40" s="48">
        <f>D40/12/$D$3</f>
        <v>2.963823076923077</v>
      </c>
      <c r="F40" s="13">
        <v>2</v>
      </c>
    </row>
    <row r="41" spans="1:6" ht="15">
      <c r="A41" s="44"/>
      <c r="B41" s="44" t="s">
        <v>19</v>
      </c>
      <c r="C41" s="44"/>
      <c r="D41" s="46">
        <f>SUM(D40:D40)</f>
        <v>2311.7819999999997</v>
      </c>
      <c r="E41" s="46">
        <f>SUM(E40:E40)</f>
        <v>2.963823076923077</v>
      </c>
      <c r="F41" s="55">
        <v>2</v>
      </c>
    </row>
    <row r="43" spans="4:5" ht="15">
      <c r="D43" s="52"/>
      <c r="E43" s="52"/>
    </row>
    <row r="45" spans="1:6" ht="15">
      <c r="A45" s="1"/>
      <c r="B45" s="5" t="s">
        <v>61</v>
      </c>
      <c r="C45" s="6"/>
      <c r="D45" s="7">
        <v>63</v>
      </c>
      <c r="E45" s="8" t="s">
        <v>0</v>
      </c>
      <c r="F45" s="1"/>
    </row>
    <row r="46" spans="1:6" ht="15">
      <c r="A46" s="1"/>
      <c r="B46" s="9"/>
      <c r="C46" s="1"/>
      <c r="D46" s="1"/>
      <c r="E46" s="1"/>
      <c r="F46" s="1"/>
    </row>
    <row r="47" spans="1:6" ht="29.25" customHeight="1">
      <c r="A47" s="64" t="s">
        <v>93</v>
      </c>
      <c r="B47" s="64"/>
      <c r="C47" s="64"/>
      <c r="D47" s="64"/>
      <c r="E47" s="64"/>
      <c r="F47" s="1"/>
    </row>
    <row r="48" spans="1:6" ht="9.75" customHeight="1">
      <c r="A48" s="5"/>
      <c r="B48" s="5"/>
      <c r="C48" s="5"/>
      <c r="D48" s="5"/>
      <c r="E48" s="5"/>
      <c r="F48" s="1"/>
    </row>
    <row r="49" spans="1:6" ht="85.5" customHeight="1">
      <c r="A49" s="10"/>
      <c r="B49" s="11" t="s">
        <v>1</v>
      </c>
      <c r="C49" s="11" t="s">
        <v>2</v>
      </c>
      <c r="D49" s="11" t="s">
        <v>3</v>
      </c>
      <c r="E49" s="11" t="s">
        <v>4</v>
      </c>
      <c r="F49" s="1"/>
    </row>
    <row r="50" spans="1:7" ht="15">
      <c r="A50" s="65" t="s">
        <v>29</v>
      </c>
      <c r="B50" s="66"/>
      <c r="C50" s="67"/>
      <c r="D50" s="20">
        <f>SUM(D51:D53)</f>
        <v>976.7698411566116</v>
      </c>
      <c r="E50" s="20">
        <f>SUM(E51:E53)</f>
        <v>1.2920235994135074</v>
      </c>
      <c r="F50" s="23"/>
      <c r="G50" s="22"/>
    </row>
    <row r="51" spans="1:7" ht="15">
      <c r="A51" s="15">
        <v>1</v>
      </c>
      <c r="B51" s="10" t="s">
        <v>7</v>
      </c>
      <c r="C51" s="17" t="s">
        <v>8</v>
      </c>
      <c r="D51" s="18">
        <f>E51*$D$45*12</f>
        <v>677.1654539401753</v>
      </c>
      <c r="E51" s="49">
        <v>0.8957214999208668</v>
      </c>
      <c r="F51" s="21"/>
      <c r="G51" s="22"/>
    </row>
    <row r="52" spans="1:7" ht="15">
      <c r="A52" s="15">
        <v>2</v>
      </c>
      <c r="B52" s="10" t="s">
        <v>96</v>
      </c>
      <c r="C52" s="17" t="s">
        <v>8</v>
      </c>
      <c r="D52" s="18">
        <f>E52*$D$45*12</f>
        <v>236.62800000000004</v>
      </c>
      <c r="E52" s="24">
        <v>0.31300000000000006</v>
      </c>
      <c r="F52" s="21"/>
      <c r="G52" s="22"/>
    </row>
    <row r="53" spans="1:7" ht="30">
      <c r="A53" s="15">
        <v>3</v>
      </c>
      <c r="B53" s="16" t="s">
        <v>9</v>
      </c>
      <c r="C53" s="16" t="s">
        <v>10</v>
      </c>
      <c r="D53" s="18">
        <f>E53*$D$45*12</f>
        <v>62.97638721643631</v>
      </c>
      <c r="E53" s="74">
        <v>0.08330209949264061</v>
      </c>
      <c r="F53" s="21"/>
      <c r="G53" s="22"/>
    </row>
    <row r="54" spans="1:7" ht="15">
      <c r="A54" s="65" t="s">
        <v>91</v>
      </c>
      <c r="B54" s="68"/>
      <c r="C54" s="69"/>
      <c r="D54" s="25">
        <f>SUM(D55:D55)</f>
        <v>13.469891829447507</v>
      </c>
      <c r="E54" s="25">
        <f>SUM(E55:E55)</f>
        <v>0.017817317234718924</v>
      </c>
      <c r="F54" s="21"/>
      <c r="G54" s="22"/>
    </row>
    <row r="55" spans="1:6" ht="61.5" customHeight="1">
      <c r="A55" s="15">
        <v>4</v>
      </c>
      <c r="B55" s="16" t="s">
        <v>28</v>
      </c>
      <c r="C55" s="16" t="s">
        <v>5</v>
      </c>
      <c r="D55" s="18">
        <f>E55*12*$D$45</f>
        <v>13.469891829447507</v>
      </c>
      <c r="E55" s="74">
        <v>0.017817317234718924</v>
      </c>
      <c r="F55" s="1"/>
    </row>
    <row r="56" spans="1:7" ht="15">
      <c r="A56" s="71" t="s">
        <v>26</v>
      </c>
      <c r="B56" s="72"/>
      <c r="C56" s="72"/>
      <c r="D56" s="14">
        <f>SUM(D57:D58)</f>
        <v>489.9734968230512</v>
      </c>
      <c r="E56" s="14">
        <f>SUM(E57:E58)</f>
        <v>0.6481130910357821</v>
      </c>
      <c r="F56" s="1"/>
      <c r="G56" s="50"/>
    </row>
    <row r="57" spans="1:7" ht="60.75" customHeight="1">
      <c r="A57" s="15">
        <v>5</v>
      </c>
      <c r="B57" s="16" t="s">
        <v>37</v>
      </c>
      <c r="C57" s="16" t="s">
        <v>5</v>
      </c>
      <c r="D57" s="18">
        <f>E57*12*$D$45</f>
        <v>96.49493100614603</v>
      </c>
      <c r="E57" s="24">
        <v>0.1276387976271773</v>
      </c>
      <c r="F57" s="1"/>
      <c r="G57" s="50"/>
    </row>
    <row r="58" spans="1:7" ht="75">
      <c r="A58" s="15">
        <v>6</v>
      </c>
      <c r="B58" s="16" t="s">
        <v>21</v>
      </c>
      <c r="C58" s="16" t="s">
        <v>34</v>
      </c>
      <c r="D58" s="18">
        <f>E58*12*$D$45</f>
        <v>393.4785658169052</v>
      </c>
      <c r="E58" s="24">
        <v>0.5204742934086047</v>
      </c>
      <c r="F58" s="1"/>
      <c r="G58" s="50"/>
    </row>
    <row r="59" spans="1:8" ht="15">
      <c r="A59" s="71" t="s">
        <v>27</v>
      </c>
      <c r="B59" s="71"/>
      <c r="C59" s="71"/>
      <c r="D59" s="26">
        <f>SUM(D60)</f>
        <v>97.48329497745688</v>
      </c>
      <c r="E59" s="25">
        <f>SUM(E60)</f>
        <v>0.12894615737758847</v>
      </c>
      <c r="F59" s="1"/>
      <c r="G59" s="50"/>
      <c r="H59" s="53"/>
    </row>
    <row r="60" spans="1:7" ht="15">
      <c r="A60" s="15">
        <v>7</v>
      </c>
      <c r="B60" s="16" t="s">
        <v>22</v>
      </c>
      <c r="C60" s="16" t="s">
        <v>11</v>
      </c>
      <c r="D60" s="18">
        <f>E60*12*$D$45</f>
        <v>97.48329497745688</v>
      </c>
      <c r="E60" s="24">
        <v>0.12894615737758847</v>
      </c>
      <c r="F60" s="1"/>
      <c r="G60" s="50"/>
    </row>
    <row r="61" spans="1:6" ht="15">
      <c r="A61" s="11"/>
      <c r="B61" s="27" t="s">
        <v>12</v>
      </c>
      <c r="C61" s="27"/>
      <c r="D61" s="20">
        <f>D50+D54+D56+D59</f>
        <v>1577.6965247865671</v>
      </c>
      <c r="E61" s="20">
        <f>E50+E54+E56+E59</f>
        <v>2.086900165061597</v>
      </c>
      <c r="F61" s="8"/>
    </row>
    <row r="62" spans="1:6" ht="15">
      <c r="A62" s="29"/>
      <c r="B62" s="2"/>
      <c r="C62" s="30"/>
      <c r="D62" s="31"/>
      <c r="E62" s="56"/>
      <c r="F62" s="1"/>
    </row>
    <row r="63" spans="1:6" ht="15">
      <c r="A63" s="33"/>
      <c r="B63" s="33"/>
      <c r="C63" s="33"/>
      <c r="D63" s="33"/>
      <c r="E63" s="33"/>
      <c r="F63" s="34"/>
    </row>
    <row r="64" spans="1:6" ht="105">
      <c r="A64" s="13" t="s">
        <v>13</v>
      </c>
      <c r="B64" s="13" t="s">
        <v>18</v>
      </c>
      <c r="C64" s="13" t="s">
        <v>20</v>
      </c>
      <c r="D64" s="13" t="s">
        <v>14</v>
      </c>
      <c r="E64" s="13" t="s">
        <v>25</v>
      </c>
      <c r="F64" s="13" t="s">
        <v>15</v>
      </c>
    </row>
    <row r="65" spans="1:6" ht="15">
      <c r="A65" s="13">
        <v>1</v>
      </c>
      <c r="B65" s="47" t="s">
        <v>97</v>
      </c>
      <c r="C65" s="13" t="s">
        <v>111</v>
      </c>
      <c r="D65" s="54">
        <f>3.2*700.54</f>
        <v>2241.728</v>
      </c>
      <c r="E65" s="35">
        <f>D65/12/$D$45</f>
        <v>2.965248677248677</v>
      </c>
      <c r="F65" s="13">
        <v>2</v>
      </c>
    </row>
    <row r="66" spans="1:6" ht="15">
      <c r="A66" s="13"/>
      <c r="B66" s="36" t="s">
        <v>19</v>
      </c>
      <c r="C66" s="12"/>
      <c r="D66" s="73">
        <f>SUM(D65:D65)</f>
        <v>2241.728</v>
      </c>
      <c r="E66" s="37">
        <f>SUM(E65:E65)</f>
        <v>2.965248677248677</v>
      </c>
      <c r="F66" s="38">
        <v>2</v>
      </c>
    </row>
    <row r="67" spans="1:6" ht="15">
      <c r="A67" s="29"/>
      <c r="B67" s="2"/>
      <c r="C67" s="39"/>
      <c r="D67" s="39"/>
      <c r="E67" s="39"/>
      <c r="F67" s="39"/>
    </row>
    <row r="68" spans="1:6" ht="15">
      <c r="A68" s="29"/>
      <c r="B68" s="2"/>
      <c r="C68" s="39"/>
      <c r="D68" s="39"/>
      <c r="E68" s="39"/>
      <c r="F68" s="39"/>
    </row>
    <row r="69" spans="1:6" ht="29.25">
      <c r="A69" s="29"/>
      <c r="B69" s="2" t="s">
        <v>16</v>
      </c>
      <c r="C69" s="3">
        <f>D61+D66</f>
        <v>3819.4245247865674</v>
      </c>
      <c r="D69" s="3"/>
      <c r="E69" s="3"/>
      <c r="F69" s="39"/>
    </row>
    <row r="70" spans="1:6" ht="15">
      <c r="A70" s="29"/>
      <c r="B70" s="2" t="s">
        <v>24</v>
      </c>
      <c r="C70" s="40">
        <f>E61+E66</f>
        <v>5.052148842310274</v>
      </c>
      <c r="D70" s="39"/>
      <c r="E70" s="39"/>
      <c r="F70" s="39"/>
    </row>
    <row r="73" spans="1:6" ht="33" customHeight="1">
      <c r="A73" s="64" t="s">
        <v>94</v>
      </c>
      <c r="B73" s="64"/>
      <c r="C73" s="64"/>
      <c r="D73" s="64"/>
      <c r="E73" s="64"/>
      <c r="F73" s="64"/>
    </row>
    <row r="74" spans="1:6" ht="15">
      <c r="A74" s="5"/>
      <c r="B74" s="5"/>
      <c r="C74" s="5"/>
      <c r="D74" s="1"/>
      <c r="E74" s="1"/>
      <c r="F74" s="1"/>
    </row>
    <row r="75" spans="1:6" ht="85.5">
      <c r="A75" s="10"/>
      <c r="B75" s="11" t="s">
        <v>1</v>
      </c>
      <c r="C75" s="11" t="s">
        <v>2</v>
      </c>
      <c r="D75" s="11" t="s">
        <v>3</v>
      </c>
      <c r="E75" s="11" t="s">
        <v>4</v>
      </c>
      <c r="F75" s="1"/>
    </row>
    <row r="76" spans="1:5" ht="30" customHeight="1">
      <c r="A76" s="70" t="s">
        <v>95</v>
      </c>
      <c r="B76" s="70"/>
      <c r="C76" s="70"/>
      <c r="D76" s="20">
        <f>D77</f>
        <v>8.315999999999999</v>
      </c>
      <c r="E76" s="20">
        <f>E77</f>
        <v>0.011</v>
      </c>
    </row>
    <row r="77" spans="1:5" ht="30">
      <c r="A77" s="15">
        <v>1</v>
      </c>
      <c r="B77" s="41" t="s">
        <v>17</v>
      </c>
      <c r="C77" s="41" t="s">
        <v>23</v>
      </c>
      <c r="D77" s="18">
        <f>E77*$D$45*12</f>
        <v>8.315999999999999</v>
      </c>
      <c r="E77" s="42">
        <v>0.011</v>
      </c>
    </row>
    <row r="78" spans="1:5" ht="30" customHeight="1">
      <c r="A78" s="70" t="s">
        <v>92</v>
      </c>
      <c r="B78" s="70"/>
      <c r="C78" s="70"/>
      <c r="D78" s="20">
        <f>D79</f>
        <v>49.896</v>
      </c>
      <c r="E78" s="20">
        <f>E79</f>
        <v>0.066</v>
      </c>
    </row>
    <row r="79" spans="1:5" ht="15">
      <c r="A79" s="15">
        <v>2</v>
      </c>
      <c r="B79" s="43" t="s">
        <v>6</v>
      </c>
      <c r="C79" s="10" t="s">
        <v>23</v>
      </c>
      <c r="D79" s="18">
        <f>E79*$D$45*12</f>
        <v>49.896</v>
      </c>
      <c r="E79" s="19">
        <v>0.066</v>
      </c>
    </row>
    <row r="80" spans="1:6" ht="15">
      <c r="A80" s="11"/>
      <c r="B80" s="27" t="s">
        <v>12</v>
      </c>
      <c r="C80" s="27"/>
      <c r="D80" s="28">
        <f>D76+D78</f>
        <v>58.212</v>
      </c>
      <c r="E80" s="20">
        <f>E76+E78</f>
        <v>0.077</v>
      </c>
      <c r="F80" s="8"/>
    </row>
    <row r="85" spans="1:6" ht="105">
      <c r="A85" s="13" t="s">
        <v>13</v>
      </c>
      <c r="B85" s="13" t="s">
        <v>18</v>
      </c>
      <c r="C85" s="13" t="s">
        <v>20</v>
      </c>
      <c r="D85" s="13" t="s">
        <v>14</v>
      </c>
      <c r="E85" s="13" t="s">
        <v>25</v>
      </c>
      <c r="F85" s="13" t="s">
        <v>15</v>
      </c>
    </row>
    <row r="86" spans="1:6" ht="15">
      <c r="A86" s="13">
        <v>1</v>
      </c>
      <c r="B86" s="47" t="s">
        <v>97</v>
      </c>
      <c r="C86" s="13" t="s">
        <v>111</v>
      </c>
      <c r="D86" s="54">
        <f>3.2*700.54</f>
        <v>2241.728</v>
      </c>
      <c r="E86" s="48">
        <f>D86/12/$D$45</f>
        <v>2.965248677248677</v>
      </c>
      <c r="F86" s="13">
        <v>2</v>
      </c>
    </row>
    <row r="87" spans="1:6" ht="15">
      <c r="A87" s="44"/>
      <c r="B87" s="44" t="s">
        <v>19</v>
      </c>
      <c r="C87" s="44"/>
      <c r="D87" s="46">
        <f>SUM(D86:D86)</f>
        <v>2241.728</v>
      </c>
      <c r="E87" s="46">
        <f>SUM(E86:E86)</f>
        <v>2.965248677248677</v>
      </c>
      <c r="F87" s="55">
        <v>2</v>
      </c>
    </row>
    <row r="92" spans="1:6" ht="15">
      <c r="A92" s="1"/>
      <c r="B92" s="5" t="s">
        <v>88</v>
      </c>
      <c r="C92" s="6"/>
      <c r="D92" s="7">
        <v>63</v>
      </c>
      <c r="E92" s="8" t="s">
        <v>0</v>
      </c>
      <c r="F92" s="1"/>
    </row>
    <row r="93" spans="1:6" ht="15">
      <c r="A93" s="1"/>
      <c r="B93" s="9"/>
      <c r="C93" s="1"/>
      <c r="D93" s="1"/>
      <c r="E93" s="1"/>
      <c r="F93" s="1"/>
    </row>
    <row r="94" spans="1:6" ht="29.25" customHeight="1">
      <c r="A94" s="64" t="s">
        <v>93</v>
      </c>
      <c r="B94" s="64"/>
      <c r="C94" s="64"/>
      <c r="D94" s="64"/>
      <c r="E94" s="64"/>
      <c r="F94" s="1"/>
    </row>
    <row r="95" spans="1:6" ht="15">
      <c r="A95" s="5"/>
      <c r="B95" s="5"/>
      <c r="C95" s="5"/>
      <c r="D95" s="5"/>
      <c r="E95" s="5"/>
      <c r="F95" s="1"/>
    </row>
    <row r="96" spans="1:6" ht="86.25" customHeight="1">
      <c r="A96" s="10"/>
      <c r="B96" s="11" t="s">
        <v>1</v>
      </c>
      <c r="C96" s="11" t="s">
        <v>2</v>
      </c>
      <c r="D96" s="11" t="s">
        <v>3</v>
      </c>
      <c r="E96" s="11" t="s">
        <v>4</v>
      </c>
      <c r="F96" s="1"/>
    </row>
    <row r="97" spans="1:7" ht="15">
      <c r="A97" s="65" t="s">
        <v>29</v>
      </c>
      <c r="B97" s="66"/>
      <c r="C97" s="67"/>
      <c r="D97" s="20">
        <f>SUM(D98:D100)</f>
        <v>586.061904693967</v>
      </c>
      <c r="E97" s="20">
        <f>SUM(E98:E100)</f>
        <v>0.7752141596481043</v>
      </c>
      <c r="F97" s="23"/>
      <c r="G97" s="22"/>
    </row>
    <row r="98" spans="1:7" ht="15">
      <c r="A98" s="15">
        <v>1</v>
      </c>
      <c r="B98" s="10" t="s">
        <v>7</v>
      </c>
      <c r="C98" s="17" t="s">
        <v>8</v>
      </c>
      <c r="D98" s="18">
        <f>E98*$D$92*12</f>
        <v>406.2992723641051</v>
      </c>
      <c r="E98" s="74">
        <v>0.53743289995252</v>
      </c>
      <c r="F98" s="21"/>
      <c r="G98" s="22"/>
    </row>
    <row r="99" spans="1:7" ht="15">
      <c r="A99" s="15">
        <v>2</v>
      </c>
      <c r="B99" s="10" t="s">
        <v>96</v>
      </c>
      <c r="C99" s="17" t="s">
        <v>8</v>
      </c>
      <c r="D99" s="18">
        <f>E99*$D$92*12</f>
        <v>141.97680000000003</v>
      </c>
      <c r="E99" s="24">
        <v>0.18780000000000002</v>
      </c>
      <c r="F99" s="21"/>
      <c r="G99" s="22"/>
    </row>
    <row r="100" spans="1:7" ht="30">
      <c r="A100" s="15">
        <v>3</v>
      </c>
      <c r="B100" s="16" t="s">
        <v>9</v>
      </c>
      <c r="C100" s="16" t="s">
        <v>10</v>
      </c>
      <c r="D100" s="18">
        <f>E100*$D$92*12</f>
        <v>37.785832329861776</v>
      </c>
      <c r="E100" s="74">
        <v>0.04998125969558436</v>
      </c>
      <c r="F100" s="21"/>
      <c r="G100" s="22"/>
    </row>
    <row r="101" spans="1:7" ht="15">
      <c r="A101" s="65" t="s">
        <v>91</v>
      </c>
      <c r="B101" s="68"/>
      <c r="C101" s="69"/>
      <c r="D101" s="25">
        <f>SUM(D102:D102)</f>
        <v>13.469891829447507</v>
      </c>
      <c r="E101" s="25">
        <f>SUM(E102:E102)</f>
        <v>0.017817317234718924</v>
      </c>
      <c r="F101" s="21"/>
      <c r="G101" s="22"/>
    </row>
    <row r="102" spans="1:6" ht="60.75" customHeight="1">
      <c r="A102" s="15">
        <v>4</v>
      </c>
      <c r="B102" s="16" t="s">
        <v>28</v>
      </c>
      <c r="C102" s="16" t="s">
        <v>5</v>
      </c>
      <c r="D102" s="18">
        <f>E102*12*$D$92</f>
        <v>13.469891829447507</v>
      </c>
      <c r="E102" s="74">
        <v>0.017817317234718924</v>
      </c>
      <c r="F102" s="1"/>
    </row>
    <row r="103" spans="1:7" ht="15">
      <c r="A103" s="71" t="s">
        <v>26</v>
      </c>
      <c r="B103" s="72"/>
      <c r="C103" s="72"/>
      <c r="D103" s="14">
        <f>SUM(D104:D105)</f>
        <v>218.8623316339421</v>
      </c>
      <c r="E103" s="14">
        <f>SUM(E104:E105)</f>
        <v>0.2895004386692356</v>
      </c>
      <c r="F103" s="1"/>
      <c r="G103" s="50"/>
    </row>
    <row r="104" spans="1:7" ht="60">
      <c r="A104" s="15">
        <v>5</v>
      </c>
      <c r="B104" s="16" t="s">
        <v>84</v>
      </c>
      <c r="C104" s="16" t="s">
        <v>5</v>
      </c>
      <c r="D104" s="18">
        <f>E104*12*$D$92</f>
        <v>47.41727059969178</v>
      </c>
      <c r="E104" s="74">
        <v>0.06272125740699971</v>
      </c>
      <c r="F104" s="1"/>
      <c r="G104" s="50"/>
    </row>
    <row r="105" spans="1:7" ht="60">
      <c r="A105" s="15">
        <v>6</v>
      </c>
      <c r="B105" s="16" t="s">
        <v>21</v>
      </c>
      <c r="C105" s="16" t="s">
        <v>30</v>
      </c>
      <c r="D105" s="18">
        <f>E105*12*$D$92</f>
        <v>171.4450610342503</v>
      </c>
      <c r="E105" s="24">
        <v>0.22677918126223584</v>
      </c>
      <c r="F105" s="50"/>
      <c r="G105" s="50"/>
    </row>
    <row r="106" spans="1:8" ht="15">
      <c r="A106" s="71" t="s">
        <v>27</v>
      </c>
      <c r="B106" s="71"/>
      <c r="C106" s="71"/>
      <c r="D106" s="26">
        <f>SUM(D107)</f>
        <v>90.16926779580304</v>
      </c>
      <c r="E106" s="25">
        <f>SUM(E107)</f>
        <v>0.11927151824841672</v>
      </c>
      <c r="F106" s="1"/>
      <c r="G106" s="50"/>
      <c r="H106" s="53"/>
    </row>
    <row r="107" spans="1:12" ht="15">
      <c r="A107" s="15">
        <v>7</v>
      </c>
      <c r="B107" s="16" t="s">
        <v>22</v>
      </c>
      <c r="C107" s="16" t="s">
        <v>11</v>
      </c>
      <c r="D107" s="18">
        <f>E107*12*$D$92</f>
        <v>90.16926779580304</v>
      </c>
      <c r="E107" s="24">
        <v>0.11927151824841672</v>
      </c>
      <c r="F107" s="1"/>
      <c r="G107" s="50"/>
      <c r="H107" s="50"/>
      <c r="I107" s="50"/>
      <c r="J107" s="50"/>
      <c r="K107" s="50"/>
      <c r="L107" s="53"/>
    </row>
    <row r="108" spans="1:6" ht="15">
      <c r="A108" s="11"/>
      <c r="B108" s="27" t="s">
        <v>12</v>
      </c>
      <c r="C108" s="27"/>
      <c r="D108" s="20">
        <f>D97+D101+D103+D106</f>
        <v>908.5633959531597</v>
      </c>
      <c r="E108" s="20">
        <f>E97+E101+E103+E106</f>
        <v>1.2018034338004755</v>
      </c>
      <c r="F108" s="8"/>
    </row>
    <row r="109" spans="1:6" ht="60" customHeight="1">
      <c r="A109" s="29"/>
      <c r="B109" s="2"/>
      <c r="C109" s="30"/>
      <c r="D109" s="31"/>
      <c r="E109" s="56"/>
      <c r="F109" s="1"/>
    </row>
    <row r="110" spans="1:6" ht="15">
      <c r="A110" s="33"/>
      <c r="B110" s="33"/>
      <c r="C110" s="33"/>
      <c r="D110" s="33"/>
      <c r="E110" s="33"/>
      <c r="F110" s="34"/>
    </row>
    <row r="111" spans="1:6" ht="105">
      <c r="A111" s="13" t="s">
        <v>13</v>
      </c>
      <c r="B111" s="13" t="s">
        <v>18</v>
      </c>
      <c r="C111" s="13" t="s">
        <v>20</v>
      </c>
      <c r="D111" s="13" t="s">
        <v>14</v>
      </c>
      <c r="E111" s="13" t="s">
        <v>25</v>
      </c>
      <c r="F111" s="13" t="s">
        <v>15</v>
      </c>
    </row>
    <row r="112" spans="1:6" ht="15">
      <c r="A112" s="13">
        <v>1</v>
      </c>
      <c r="B112" s="47" t="s">
        <v>97</v>
      </c>
      <c r="C112" s="13" t="s">
        <v>111</v>
      </c>
      <c r="D112" s="54">
        <f>3.2*700.54</f>
        <v>2241.728</v>
      </c>
      <c r="E112" s="35">
        <f>D112/12/$D$92</f>
        <v>2.965248677248677</v>
      </c>
      <c r="F112" s="13">
        <v>2</v>
      </c>
    </row>
    <row r="113" spans="1:6" ht="15">
      <c r="A113" s="13"/>
      <c r="B113" s="36" t="s">
        <v>19</v>
      </c>
      <c r="C113" s="12"/>
      <c r="D113" s="73">
        <f>SUM(D112:D112)</f>
        <v>2241.728</v>
      </c>
      <c r="E113" s="37">
        <f>SUM(E112:E112)</f>
        <v>2.965248677248677</v>
      </c>
      <c r="F113" s="38">
        <v>2</v>
      </c>
    </row>
    <row r="114" spans="1:6" ht="15">
      <c r="A114" s="29"/>
      <c r="B114" s="2"/>
      <c r="C114" s="39"/>
      <c r="D114" s="39"/>
      <c r="E114" s="39"/>
      <c r="F114" s="39"/>
    </row>
    <row r="115" spans="1:6" ht="29.25">
      <c r="A115" s="29"/>
      <c r="B115" s="2" t="s">
        <v>16</v>
      </c>
      <c r="C115" s="3">
        <f>D108+D113</f>
        <v>3150.2913959531597</v>
      </c>
      <c r="D115" s="3"/>
      <c r="E115" s="3"/>
      <c r="F115" s="39"/>
    </row>
    <row r="116" spans="1:6" ht="15">
      <c r="A116" s="29"/>
      <c r="B116" s="2" t="s">
        <v>24</v>
      </c>
      <c r="C116" s="40">
        <f>E108+E113</f>
        <v>4.167052111049152</v>
      </c>
      <c r="D116" s="39"/>
      <c r="E116" s="39"/>
      <c r="F116" s="39"/>
    </row>
    <row r="118" spans="1:6" ht="33" customHeight="1">
      <c r="A118" s="64" t="s">
        <v>94</v>
      </c>
      <c r="B118" s="64"/>
      <c r="C118" s="64"/>
      <c r="D118" s="64"/>
      <c r="E118" s="64"/>
      <c r="F118" s="64"/>
    </row>
    <row r="119" spans="1:6" ht="15">
      <c r="A119" s="5"/>
      <c r="B119" s="5"/>
      <c r="C119" s="5"/>
      <c r="D119" s="1"/>
      <c r="E119" s="1"/>
      <c r="F119" s="1"/>
    </row>
    <row r="120" spans="1:6" ht="85.5">
      <c r="A120" s="10"/>
      <c r="B120" s="11" t="s">
        <v>1</v>
      </c>
      <c r="C120" s="11" t="s">
        <v>2</v>
      </c>
      <c r="D120" s="11" t="s">
        <v>3</v>
      </c>
      <c r="E120" s="11" t="s">
        <v>4</v>
      </c>
      <c r="F120" s="1"/>
    </row>
    <row r="121" spans="1:5" ht="30" customHeight="1">
      <c r="A121" s="70" t="s">
        <v>95</v>
      </c>
      <c r="B121" s="70"/>
      <c r="C121" s="70"/>
      <c r="D121" s="20">
        <f>D122</f>
        <v>8.315999999999999</v>
      </c>
      <c r="E121" s="20">
        <f>E122</f>
        <v>0.011</v>
      </c>
    </row>
    <row r="122" spans="1:5" ht="30">
      <c r="A122" s="15">
        <v>1</v>
      </c>
      <c r="B122" s="41" t="s">
        <v>17</v>
      </c>
      <c r="C122" s="41" t="s">
        <v>23</v>
      </c>
      <c r="D122" s="18">
        <f>E122*$D$92*12</f>
        <v>8.315999999999999</v>
      </c>
      <c r="E122" s="42">
        <v>0.011</v>
      </c>
    </row>
    <row r="123" spans="1:5" ht="30" customHeight="1">
      <c r="A123" s="70" t="s">
        <v>92</v>
      </c>
      <c r="B123" s="70"/>
      <c r="C123" s="70"/>
      <c r="D123" s="20">
        <f>D124</f>
        <v>49.896</v>
      </c>
      <c r="E123" s="20">
        <f>E124</f>
        <v>0.066</v>
      </c>
    </row>
    <row r="124" spans="1:5" ht="15">
      <c r="A124" s="15">
        <v>2</v>
      </c>
      <c r="B124" s="43" t="s">
        <v>6</v>
      </c>
      <c r="C124" s="10" t="s">
        <v>23</v>
      </c>
      <c r="D124" s="18">
        <f>E124*$D$92*12</f>
        <v>49.896</v>
      </c>
      <c r="E124" s="19">
        <v>0.066</v>
      </c>
    </row>
    <row r="125" spans="1:6" ht="15">
      <c r="A125" s="11"/>
      <c r="B125" s="27" t="s">
        <v>12</v>
      </c>
      <c r="C125" s="27"/>
      <c r="D125" s="28">
        <f>D121+D123</f>
        <v>58.212</v>
      </c>
      <c r="E125" s="20">
        <f>E121+E123</f>
        <v>0.077</v>
      </c>
      <c r="F125" s="8"/>
    </row>
    <row r="128" spans="1:6" ht="105">
      <c r="A128" s="13" t="s">
        <v>13</v>
      </c>
      <c r="B128" s="13" t="s">
        <v>18</v>
      </c>
      <c r="C128" s="13" t="s">
        <v>20</v>
      </c>
      <c r="D128" s="13" t="s">
        <v>14</v>
      </c>
      <c r="E128" s="13" t="s">
        <v>25</v>
      </c>
      <c r="F128" s="13" t="s">
        <v>15</v>
      </c>
    </row>
    <row r="129" spans="1:6" ht="15">
      <c r="A129" s="13">
        <v>1</v>
      </c>
      <c r="B129" s="47" t="s">
        <v>97</v>
      </c>
      <c r="C129" s="13" t="s">
        <v>111</v>
      </c>
      <c r="D129" s="54">
        <f>3.2*700.54</f>
        <v>2241.728</v>
      </c>
      <c r="E129" s="48">
        <f>D129/12/$D$92</f>
        <v>2.965248677248677</v>
      </c>
      <c r="F129" s="13">
        <v>2</v>
      </c>
    </row>
    <row r="130" spans="1:6" ht="15">
      <c r="A130" s="44"/>
      <c r="B130" s="44" t="s">
        <v>19</v>
      </c>
      <c r="C130" s="44"/>
      <c r="D130" s="46">
        <f>SUM(D129:D129)</f>
        <v>2241.728</v>
      </c>
      <c r="E130" s="46">
        <f>SUM(E129:E129)</f>
        <v>2.965248677248677</v>
      </c>
      <c r="F130" s="55">
        <v>2</v>
      </c>
    </row>
    <row r="139" spans="1:6" ht="15">
      <c r="A139" s="1"/>
      <c r="B139" s="5" t="s">
        <v>89</v>
      </c>
      <c r="C139" s="6"/>
      <c r="D139" s="7">
        <v>63</v>
      </c>
      <c r="E139" s="8" t="s">
        <v>0</v>
      </c>
      <c r="F139" s="1"/>
    </row>
    <row r="140" spans="1:6" ht="15">
      <c r="A140" s="1"/>
      <c r="B140" s="9"/>
      <c r="C140" s="1"/>
      <c r="D140" s="1"/>
      <c r="E140" s="1"/>
      <c r="F140" s="1"/>
    </row>
    <row r="141" spans="1:6" ht="29.25" customHeight="1">
      <c r="A141" s="64" t="s">
        <v>93</v>
      </c>
      <c r="B141" s="64"/>
      <c r="C141" s="64"/>
      <c r="D141" s="64"/>
      <c r="E141" s="64"/>
      <c r="F141" s="1"/>
    </row>
    <row r="142" spans="1:6" ht="15">
      <c r="A142" s="5"/>
      <c r="B142" s="5"/>
      <c r="C142" s="5"/>
      <c r="D142" s="5"/>
      <c r="E142" s="5"/>
      <c r="F142" s="1"/>
    </row>
    <row r="143" spans="1:6" ht="85.5" customHeight="1">
      <c r="A143" s="10"/>
      <c r="B143" s="11" t="s">
        <v>1</v>
      </c>
      <c r="C143" s="11" t="s">
        <v>2</v>
      </c>
      <c r="D143" s="11" t="s">
        <v>3</v>
      </c>
      <c r="E143" s="11" t="s">
        <v>4</v>
      </c>
      <c r="F143" s="1"/>
    </row>
    <row r="144" spans="1:7" ht="15">
      <c r="A144" s="65" t="s">
        <v>29</v>
      </c>
      <c r="B144" s="66"/>
      <c r="C144" s="67"/>
      <c r="D144" s="20">
        <f>SUM(D145:D147)</f>
        <v>781.4158729252892</v>
      </c>
      <c r="E144" s="20">
        <f>SUM(E145:E147)</f>
        <v>1.033618879530806</v>
      </c>
      <c r="F144" s="23"/>
      <c r="G144" s="22"/>
    </row>
    <row r="145" spans="1:7" ht="15">
      <c r="A145" s="15">
        <v>1</v>
      </c>
      <c r="B145" s="10" t="s">
        <v>7</v>
      </c>
      <c r="C145" s="17" t="s">
        <v>8</v>
      </c>
      <c r="D145" s="18">
        <f>E145*$D$139*12</f>
        <v>541.7323631521401</v>
      </c>
      <c r="E145" s="49">
        <v>0.7165771999366933</v>
      </c>
      <c r="F145" s="21"/>
      <c r="G145" s="22"/>
    </row>
    <row r="146" spans="1:7" ht="15">
      <c r="A146" s="15">
        <v>2</v>
      </c>
      <c r="B146" s="10" t="s">
        <v>96</v>
      </c>
      <c r="C146" s="17" t="s">
        <v>8</v>
      </c>
      <c r="D146" s="18">
        <f>E146*$D$139*12</f>
        <v>189.30240000000003</v>
      </c>
      <c r="E146" s="24">
        <v>0.25040000000000007</v>
      </c>
      <c r="F146" s="21"/>
      <c r="G146" s="22"/>
    </row>
    <row r="147" spans="1:7" ht="30">
      <c r="A147" s="15">
        <v>3</v>
      </c>
      <c r="B147" s="16" t="s">
        <v>9</v>
      </c>
      <c r="C147" s="16" t="s">
        <v>10</v>
      </c>
      <c r="D147" s="18">
        <f>E147*$D$139*12</f>
        <v>50.381109773149035</v>
      </c>
      <c r="E147" s="49">
        <v>0.06664167959411248</v>
      </c>
      <c r="F147" s="21"/>
      <c r="G147" s="22"/>
    </row>
    <row r="148" spans="1:7" ht="15">
      <c r="A148" s="65" t="s">
        <v>91</v>
      </c>
      <c r="B148" s="68"/>
      <c r="C148" s="69"/>
      <c r="D148" s="25">
        <f>SUM(D149:D149)</f>
        <v>14.432026960122334</v>
      </c>
      <c r="E148" s="25">
        <f>SUM(E149:E149)</f>
        <v>0.01908998275148457</v>
      </c>
      <c r="F148" s="21"/>
      <c r="G148" s="22"/>
    </row>
    <row r="149" spans="1:6" ht="60.75" customHeight="1">
      <c r="A149" s="15">
        <v>4</v>
      </c>
      <c r="B149" s="16" t="s">
        <v>28</v>
      </c>
      <c r="C149" s="16" t="s">
        <v>5</v>
      </c>
      <c r="D149" s="18">
        <f>E149*12*$D$139</f>
        <v>14.432026960122334</v>
      </c>
      <c r="E149" s="49">
        <v>0.01908998275148457</v>
      </c>
      <c r="F149" s="1"/>
    </row>
    <row r="150" spans="1:7" ht="15">
      <c r="A150" s="71" t="s">
        <v>26</v>
      </c>
      <c r="B150" s="72"/>
      <c r="C150" s="72"/>
      <c r="D150" s="14">
        <f>SUM(D151:D152)</f>
        <v>490.11781709265244</v>
      </c>
      <c r="E150" s="14">
        <f>SUM(E151:E152)</f>
        <v>0.6483039908632969</v>
      </c>
      <c r="F150" s="1"/>
      <c r="G150" s="50"/>
    </row>
    <row r="151" spans="1:7" ht="60" customHeight="1">
      <c r="A151" s="15">
        <v>5</v>
      </c>
      <c r="B151" s="16" t="s">
        <v>37</v>
      </c>
      <c r="C151" s="16" t="s">
        <v>5</v>
      </c>
      <c r="D151" s="18">
        <f>E151*12*$D$139</f>
        <v>96.63925127574727</v>
      </c>
      <c r="E151" s="57">
        <v>0.12782969745469216</v>
      </c>
      <c r="F151" s="1"/>
      <c r="G151" s="50"/>
    </row>
    <row r="152" spans="1:7" ht="75">
      <c r="A152" s="15">
        <v>6</v>
      </c>
      <c r="B152" s="16" t="s">
        <v>21</v>
      </c>
      <c r="C152" s="16" t="s">
        <v>34</v>
      </c>
      <c r="D152" s="18">
        <f>E152*12*$D$139</f>
        <v>393.4785658169052</v>
      </c>
      <c r="E152" s="57">
        <v>0.5204742934086047</v>
      </c>
      <c r="F152" s="1"/>
      <c r="G152" s="50"/>
    </row>
    <row r="153" spans="1:8" ht="15">
      <c r="A153" s="71" t="s">
        <v>27</v>
      </c>
      <c r="B153" s="71"/>
      <c r="C153" s="71"/>
      <c r="D153" s="26">
        <f>SUM(D154)</f>
        <v>95.19536445733848</v>
      </c>
      <c r="E153" s="25">
        <f>SUM(E154)</f>
        <v>0.12591979425573874</v>
      </c>
      <c r="F153" s="1"/>
      <c r="G153" s="50"/>
      <c r="H153" s="53"/>
    </row>
    <row r="154" spans="1:7" ht="15">
      <c r="A154" s="15">
        <v>7</v>
      </c>
      <c r="B154" s="16" t="s">
        <v>22</v>
      </c>
      <c r="C154" s="16" t="s">
        <v>11</v>
      </c>
      <c r="D154" s="18">
        <f>E154*12*$D$139</f>
        <v>95.19536445733848</v>
      </c>
      <c r="E154" s="24">
        <v>0.12591979425573874</v>
      </c>
      <c r="F154" s="1"/>
      <c r="G154" s="50"/>
    </row>
    <row r="155" spans="1:6" ht="15">
      <c r="A155" s="11"/>
      <c r="B155" s="27" t="s">
        <v>12</v>
      </c>
      <c r="C155" s="27"/>
      <c r="D155" s="20">
        <f>D144+D148+D150+D153</f>
        <v>1381.1610814354024</v>
      </c>
      <c r="E155" s="20">
        <f>E144+E148+E150+E153</f>
        <v>1.826932647401326</v>
      </c>
      <c r="F155" s="8"/>
    </row>
    <row r="156" spans="1:6" ht="15">
      <c r="A156" s="29"/>
      <c r="B156" s="2"/>
      <c r="C156" s="30"/>
      <c r="D156" s="31"/>
      <c r="E156" s="56"/>
      <c r="F156" s="1"/>
    </row>
    <row r="157" spans="1:6" ht="15">
      <c r="A157" s="33"/>
      <c r="B157" s="33"/>
      <c r="C157" s="33"/>
      <c r="D157" s="33"/>
      <c r="E157" s="33"/>
      <c r="F157" s="34"/>
    </row>
    <row r="158" spans="1:6" ht="105">
      <c r="A158" s="13" t="s">
        <v>13</v>
      </c>
      <c r="B158" s="13" t="s">
        <v>18</v>
      </c>
      <c r="C158" s="13" t="s">
        <v>20</v>
      </c>
      <c r="D158" s="13" t="s">
        <v>14</v>
      </c>
      <c r="E158" s="13" t="s">
        <v>25</v>
      </c>
      <c r="F158" s="13" t="s">
        <v>15</v>
      </c>
    </row>
    <row r="159" spans="1:6" ht="15">
      <c r="A159" s="13">
        <v>1</v>
      </c>
      <c r="B159" s="47" t="s">
        <v>97</v>
      </c>
      <c r="C159" s="13" t="s">
        <v>111</v>
      </c>
      <c r="D159" s="54">
        <f>3.2*700.54</f>
        <v>2241.728</v>
      </c>
      <c r="E159" s="35">
        <f>D159/12/$D$139</f>
        <v>2.965248677248677</v>
      </c>
      <c r="F159" s="13">
        <v>2</v>
      </c>
    </row>
    <row r="160" spans="1:6" ht="15">
      <c r="A160" s="13"/>
      <c r="B160" s="36" t="s">
        <v>19</v>
      </c>
      <c r="C160" s="12"/>
      <c r="D160" s="73">
        <f>SUM(D159:D159)</f>
        <v>2241.728</v>
      </c>
      <c r="E160" s="37">
        <f>SUM(E159:E159)</f>
        <v>2.965248677248677</v>
      </c>
      <c r="F160" s="38">
        <v>2</v>
      </c>
    </row>
    <row r="161" spans="1:6" ht="15">
      <c r="A161" s="29"/>
      <c r="B161" s="2"/>
      <c r="C161" s="39"/>
      <c r="D161" s="39"/>
      <c r="E161" s="39"/>
      <c r="F161" s="39"/>
    </row>
    <row r="162" spans="1:6" ht="15">
      <c r="A162" s="29"/>
      <c r="B162" s="2"/>
      <c r="C162" s="39"/>
      <c r="D162" s="39"/>
      <c r="E162" s="39"/>
      <c r="F162" s="39"/>
    </row>
    <row r="163" spans="1:6" ht="29.25">
      <c r="A163" s="29"/>
      <c r="B163" s="2" t="s">
        <v>16</v>
      </c>
      <c r="C163" s="3">
        <f>D155+D160</f>
        <v>3622.8890814354027</v>
      </c>
      <c r="D163" s="3"/>
      <c r="E163" s="3"/>
      <c r="F163" s="39"/>
    </row>
    <row r="164" spans="1:6" ht="15">
      <c r="A164" s="29"/>
      <c r="B164" s="2" t="s">
        <v>24</v>
      </c>
      <c r="C164" s="40">
        <f>E155+E160</f>
        <v>4.792181324650003</v>
      </c>
      <c r="D164" s="39"/>
      <c r="E164" s="39"/>
      <c r="F164" s="39"/>
    </row>
    <row r="166" spans="1:6" ht="33" customHeight="1">
      <c r="A166" s="64" t="s">
        <v>94</v>
      </c>
      <c r="B166" s="64"/>
      <c r="C166" s="64"/>
      <c r="D166" s="64"/>
      <c r="E166" s="64"/>
      <c r="F166" s="64"/>
    </row>
    <row r="167" spans="1:6" ht="15">
      <c r="A167" s="5"/>
      <c r="B167" s="5"/>
      <c r="C167" s="5"/>
      <c r="D167" s="1"/>
      <c r="E167" s="1"/>
      <c r="F167" s="1"/>
    </row>
    <row r="168" spans="1:6" ht="85.5">
      <c r="A168" s="10"/>
      <c r="B168" s="11" t="s">
        <v>1</v>
      </c>
      <c r="C168" s="11" t="s">
        <v>2</v>
      </c>
      <c r="D168" s="11" t="s">
        <v>3</v>
      </c>
      <c r="E168" s="11" t="s">
        <v>4</v>
      </c>
      <c r="F168" s="1"/>
    </row>
    <row r="169" spans="1:5" ht="30" customHeight="1">
      <c r="A169" s="70" t="s">
        <v>95</v>
      </c>
      <c r="B169" s="70"/>
      <c r="C169" s="70"/>
      <c r="D169" s="20">
        <f>D170</f>
        <v>8.315999999999999</v>
      </c>
      <c r="E169" s="20">
        <f>E170</f>
        <v>0.011</v>
      </c>
    </row>
    <row r="170" spans="1:5" ht="30">
      <c r="A170" s="15">
        <v>1</v>
      </c>
      <c r="B170" s="41" t="s">
        <v>17</v>
      </c>
      <c r="C170" s="41" t="s">
        <v>23</v>
      </c>
      <c r="D170" s="18">
        <f>E170*$D$139*12</f>
        <v>8.315999999999999</v>
      </c>
      <c r="E170" s="42">
        <v>0.011</v>
      </c>
    </row>
    <row r="171" spans="1:5" ht="30" customHeight="1">
      <c r="A171" s="70" t="s">
        <v>92</v>
      </c>
      <c r="B171" s="70"/>
      <c r="C171" s="70"/>
      <c r="D171" s="20">
        <f>D172</f>
        <v>49.896</v>
      </c>
      <c r="E171" s="20">
        <f>E172</f>
        <v>0.066</v>
      </c>
    </row>
    <row r="172" spans="1:5" ht="15">
      <c r="A172" s="15">
        <v>2</v>
      </c>
      <c r="B172" s="43" t="s">
        <v>6</v>
      </c>
      <c r="C172" s="10" t="s">
        <v>23</v>
      </c>
      <c r="D172" s="18">
        <f>E172*$D$139*12</f>
        <v>49.896</v>
      </c>
      <c r="E172" s="19">
        <v>0.066</v>
      </c>
    </row>
    <row r="173" spans="1:6" ht="15">
      <c r="A173" s="11"/>
      <c r="B173" s="27" t="s">
        <v>12</v>
      </c>
      <c r="C173" s="27"/>
      <c r="D173" s="28">
        <f>D169+D171</f>
        <v>58.212</v>
      </c>
      <c r="E173" s="20">
        <f>E169+E171</f>
        <v>0.077</v>
      </c>
      <c r="F173" s="8"/>
    </row>
    <row r="174" ht="6.75" customHeight="1"/>
    <row r="175" ht="4.5" customHeight="1"/>
    <row r="176" spans="1:6" ht="105">
      <c r="A176" s="13" t="s">
        <v>13</v>
      </c>
      <c r="B176" s="13" t="s">
        <v>18</v>
      </c>
      <c r="C176" s="13" t="s">
        <v>20</v>
      </c>
      <c r="D176" s="13" t="s">
        <v>14</v>
      </c>
      <c r="E176" s="13" t="s">
        <v>25</v>
      </c>
      <c r="F176" s="13" t="s">
        <v>15</v>
      </c>
    </row>
    <row r="177" spans="1:6" ht="15">
      <c r="A177" s="13">
        <v>1</v>
      </c>
      <c r="B177" s="47" t="s">
        <v>97</v>
      </c>
      <c r="C177" s="13" t="s">
        <v>111</v>
      </c>
      <c r="D177" s="54">
        <f>3.2*700.54</f>
        <v>2241.728</v>
      </c>
      <c r="E177" s="48">
        <f>D177/12/$D$139</f>
        <v>2.965248677248677</v>
      </c>
      <c r="F177" s="13">
        <v>2</v>
      </c>
    </row>
    <row r="178" spans="1:6" ht="15">
      <c r="A178" s="44"/>
      <c r="B178" s="44" t="s">
        <v>19</v>
      </c>
      <c r="C178" s="44"/>
      <c r="D178" s="46">
        <f>SUM(D177:D177)</f>
        <v>2241.728</v>
      </c>
      <c r="E178" s="46">
        <f>SUM(E177:E177)</f>
        <v>2.965248677248677</v>
      </c>
      <c r="F178" s="55">
        <v>2</v>
      </c>
    </row>
    <row r="182" spans="1:6" ht="15">
      <c r="A182" s="59"/>
      <c r="B182" s="59"/>
      <c r="C182" s="59"/>
      <c r="D182" s="60"/>
      <c r="E182" s="60"/>
      <c r="F182" s="61"/>
    </row>
    <row r="184" spans="1:5" ht="33" customHeight="1">
      <c r="A184" s="62" t="s">
        <v>72</v>
      </c>
      <c r="B184" s="63"/>
      <c r="C184" s="3">
        <f>C26+C69+C115+C163</f>
        <v>14682.368749098518</v>
      </c>
      <c r="D184" s="52"/>
      <c r="E184" s="52"/>
    </row>
  </sheetData>
  <mergeCells count="34">
    <mergeCell ref="A1:E1"/>
    <mergeCell ref="A5:E5"/>
    <mergeCell ref="A8:C8"/>
    <mergeCell ref="A12:C12"/>
    <mergeCell ref="A34:C34"/>
    <mergeCell ref="A14:C14"/>
    <mergeCell ref="A17:C17"/>
    <mergeCell ref="A29:F29"/>
    <mergeCell ref="A32:C32"/>
    <mergeCell ref="A78:C78"/>
    <mergeCell ref="A56:C56"/>
    <mergeCell ref="A59:C59"/>
    <mergeCell ref="A73:F73"/>
    <mergeCell ref="A76:C76"/>
    <mergeCell ref="A47:E47"/>
    <mergeCell ref="A50:C50"/>
    <mergeCell ref="A54:C54"/>
    <mergeCell ref="A123:C123"/>
    <mergeCell ref="A103:C103"/>
    <mergeCell ref="A106:C106"/>
    <mergeCell ref="A118:F118"/>
    <mergeCell ref="A121:C121"/>
    <mergeCell ref="A94:E94"/>
    <mergeCell ref="A97:C97"/>
    <mergeCell ref="A101:C101"/>
    <mergeCell ref="A171:C171"/>
    <mergeCell ref="A150:C150"/>
    <mergeCell ref="A153:C153"/>
    <mergeCell ref="A166:F166"/>
    <mergeCell ref="A169:C169"/>
    <mergeCell ref="A141:E141"/>
    <mergeCell ref="A144:C144"/>
    <mergeCell ref="A148:C148"/>
    <mergeCell ref="A184:B184"/>
  </mergeCells>
  <printOptions/>
  <pageMargins left="0.7874015748031497" right="0.2755905511811024" top="0.7874015748031497" bottom="0.5905511811023623" header="0.5118110236220472" footer="0.511811023622047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43"/>
  <sheetViews>
    <sheetView tabSelected="1" workbookViewId="0" topLeftCell="A25">
      <selection activeCell="E50" sqref="E50"/>
    </sheetView>
  </sheetViews>
  <sheetFormatPr defaultColWidth="9.00390625" defaultRowHeight="12.75"/>
  <cols>
    <col min="1" max="1" width="3.125" style="4" customWidth="1"/>
    <col min="2" max="2" width="42.00390625" style="4" customWidth="1"/>
    <col min="3" max="3" width="16.75390625" style="4" customWidth="1"/>
    <col min="4" max="4" width="10.375" style="4" customWidth="1"/>
    <col min="5" max="5" width="11.875" style="4" customWidth="1"/>
    <col min="6" max="16384" width="9.125" style="4" customWidth="1"/>
  </cols>
  <sheetData>
    <row r="1" spans="1:6" ht="15">
      <c r="A1" s="64" t="s">
        <v>47</v>
      </c>
      <c r="B1" s="64"/>
      <c r="C1" s="64"/>
      <c r="D1" s="64"/>
      <c r="E1" s="64"/>
      <c r="F1" s="1"/>
    </row>
    <row r="2" spans="1:6" ht="15">
      <c r="A2" s="5"/>
      <c r="B2" s="5"/>
      <c r="C2" s="5"/>
      <c r="D2" s="5"/>
      <c r="E2" s="5"/>
      <c r="F2" s="1"/>
    </row>
    <row r="3" spans="1:6" ht="15">
      <c r="A3" s="1"/>
      <c r="B3" s="5" t="s">
        <v>90</v>
      </c>
      <c r="C3" s="6"/>
      <c r="D3" s="7">
        <v>21.4</v>
      </c>
      <c r="E3" s="8" t="s">
        <v>0</v>
      </c>
      <c r="F3" s="1"/>
    </row>
    <row r="4" spans="1:6" ht="15">
      <c r="A4" s="1"/>
      <c r="B4" s="9"/>
      <c r="C4" s="1"/>
      <c r="D4" s="1"/>
      <c r="E4" s="1"/>
      <c r="F4" s="1"/>
    </row>
    <row r="5" spans="1:6" ht="29.25" customHeight="1">
      <c r="A5" s="64" t="s">
        <v>93</v>
      </c>
      <c r="B5" s="64"/>
      <c r="C5" s="64"/>
      <c r="D5" s="64"/>
      <c r="E5" s="64"/>
      <c r="F5" s="1"/>
    </row>
    <row r="6" spans="1:6" ht="4.5" customHeight="1">
      <c r="A6" s="5"/>
      <c r="B6" s="5"/>
      <c r="C6" s="5"/>
      <c r="D6" s="5"/>
      <c r="E6" s="5"/>
      <c r="F6" s="1"/>
    </row>
    <row r="7" spans="1:6" ht="85.5" customHeight="1">
      <c r="A7" s="10"/>
      <c r="B7" s="11" t="s">
        <v>1</v>
      </c>
      <c r="C7" s="11" t="s">
        <v>2</v>
      </c>
      <c r="D7" s="11" t="s">
        <v>3</v>
      </c>
      <c r="E7" s="11" t="s">
        <v>4</v>
      </c>
      <c r="F7" s="1"/>
    </row>
    <row r="8" spans="1:7" ht="15">
      <c r="A8" s="65" t="s">
        <v>29</v>
      </c>
      <c r="B8" s="66"/>
      <c r="C8" s="67"/>
      <c r="D8" s="20">
        <f>SUM(D9:D11)</f>
        <v>586.061904693967</v>
      </c>
      <c r="E8" s="20">
        <f>SUM(E9:E11)</f>
        <v>2.2821725260668493</v>
      </c>
      <c r="F8" s="23"/>
      <c r="G8" s="22"/>
    </row>
    <row r="9" spans="1:7" ht="15">
      <c r="A9" s="15">
        <v>1</v>
      </c>
      <c r="B9" s="10" t="s">
        <v>7</v>
      </c>
      <c r="C9" s="17" t="s">
        <v>8</v>
      </c>
      <c r="D9" s="18">
        <f>E9*$D$3*12</f>
        <v>406.2992723641051</v>
      </c>
      <c r="E9" s="74">
        <v>1.582162275561157</v>
      </c>
      <c r="F9" s="21"/>
      <c r="G9" s="22"/>
    </row>
    <row r="10" spans="1:7" ht="15">
      <c r="A10" s="15">
        <v>2</v>
      </c>
      <c r="B10" s="10" t="s">
        <v>96</v>
      </c>
      <c r="C10" s="17" t="s">
        <v>8</v>
      </c>
      <c r="D10" s="18">
        <f>E10*$D$3*12</f>
        <v>141.97680000000005</v>
      </c>
      <c r="E10" s="24">
        <v>0.5528691588785049</v>
      </c>
      <c r="F10" s="21"/>
      <c r="G10" s="22"/>
    </row>
    <row r="11" spans="1:7" ht="30">
      <c r="A11" s="15">
        <v>3</v>
      </c>
      <c r="B11" s="16" t="s">
        <v>9</v>
      </c>
      <c r="C11" s="16" t="s">
        <v>10</v>
      </c>
      <c r="D11" s="18">
        <f>E11*$D$3*12</f>
        <v>37.785832329861776</v>
      </c>
      <c r="E11" s="74">
        <v>0.1471410916271876</v>
      </c>
      <c r="F11" s="21"/>
      <c r="G11" s="22"/>
    </row>
    <row r="12" spans="1:7" ht="28.5" customHeight="1">
      <c r="A12" s="65" t="s">
        <v>91</v>
      </c>
      <c r="B12" s="68"/>
      <c r="C12" s="69"/>
      <c r="D12" s="25">
        <f>SUM(D13:D13)</f>
        <v>13.469891829447509</v>
      </c>
      <c r="E12" s="25">
        <f>SUM(E13:E13)</f>
        <v>0.05245284980314451</v>
      </c>
      <c r="F12" s="21"/>
      <c r="G12" s="22"/>
    </row>
    <row r="13" spans="1:6" ht="62.25" customHeight="1">
      <c r="A13" s="15">
        <v>4</v>
      </c>
      <c r="B13" s="16" t="s">
        <v>28</v>
      </c>
      <c r="C13" s="16" t="s">
        <v>5</v>
      </c>
      <c r="D13" s="18">
        <f>E13*12*$D$3</f>
        <v>13.469891829447509</v>
      </c>
      <c r="E13" s="74">
        <v>0.05245284980314451</v>
      </c>
      <c r="F13" s="1"/>
    </row>
    <row r="14" spans="1:7" ht="15">
      <c r="A14" s="71" t="s">
        <v>26</v>
      </c>
      <c r="B14" s="72"/>
      <c r="C14" s="72"/>
      <c r="D14" s="14">
        <f>SUM(D15:D16)</f>
        <v>156.688139742152</v>
      </c>
      <c r="E14" s="14">
        <f>SUM(E15:E16)</f>
        <v>0.610156307407134</v>
      </c>
      <c r="F14" s="1"/>
      <c r="G14" s="50"/>
    </row>
    <row r="15" spans="1:7" ht="60">
      <c r="A15" s="15">
        <v>5</v>
      </c>
      <c r="B15" s="16" t="s">
        <v>84</v>
      </c>
      <c r="C15" s="16" t="s">
        <v>5</v>
      </c>
      <c r="D15" s="18">
        <f>E15*12*$D$3</f>
        <v>47.41727059969178</v>
      </c>
      <c r="E15" s="74">
        <v>0.18464669236640105</v>
      </c>
      <c r="F15" s="1"/>
      <c r="G15" s="50"/>
    </row>
    <row r="16" spans="1:7" ht="60">
      <c r="A16" s="15">
        <v>6</v>
      </c>
      <c r="B16" s="16" t="s">
        <v>21</v>
      </c>
      <c r="C16" s="16" t="s">
        <v>30</v>
      </c>
      <c r="D16" s="18">
        <f>E16*12*$D$3</f>
        <v>109.27086914246021</v>
      </c>
      <c r="E16" s="24">
        <v>0.4255096150407329</v>
      </c>
      <c r="F16" s="50"/>
      <c r="G16" s="50"/>
    </row>
    <row r="17" spans="1:8" ht="15">
      <c r="A17" s="71" t="s">
        <v>27</v>
      </c>
      <c r="B17" s="71"/>
      <c r="C17" s="71"/>
      <c r="D17" s="26">
        <f>SUM(D18)</f>
        <v>89.26125465166778</v>
      </c>
      <c r="E17" s="25">
        <f>SUM(E18)</f>
        <v>0.3475905554971487</v>
      </c>
      <c r="F17" s="1"/>
      <c r="G17" s="50"/>
      <c r="H17" s="53"/>
    </row>
    <row r="18" spans="1:12" ht="15">
      <c r="A18" s="15">
        <v>7</v>
      </c>
      <c r="B18" s="16" t="s">
        <v>22</v>
      </c>
      <c r="C18" s="16" t="s">
        <v>11</v>
      </c>
      <c r="D18" s="18">
        <f>E18*12*$D$3</f>
        <v>89.26125465166778</v>
      </c>
      <c r="E18" s="24">
        <v>0.3475905554971487</v>
      </c>
      <c r="F18" s="1"/>
      <c r="G18" s="50"/>
      <c r="H18" s="50"/>
      <c r="I18" s="50"/>
      <c r="J18" s="50"/>
      <c r="K18" s="50"/>
      <c r="L18" s="53"/>
    </row>
    <row r="19" spans="1:6" ht="15">
      <c r="A19" s="11"/>
      <c r="B19" s="27" t="s">
        <v>12</v>
      </c>
      <c r="C19" s="27"/>
      <c r="D19" s="20">
        <f>D8+D12+D14+D17</f>
        <v>845.4811909172342</v>
      </c>
      <c r="E19" s="20">
        <f>E8+E12+E14+E17</f>
        <v>3.292372238774276</v>
      </c>
      <c r="F19" s="8"/>
    </row>
    <row r="20" spans="1:6" ht="15">
      <c r="A20" s="29"/>
      <c r="B20" s="2"/>
      <c r="C20" s="30"/>
      <c r="D20" s="31"/>
      <c r="E20" s="56"/>
      <c r="F20" s="1"/>
    </row>
    <row r="21" spans="1:6" ht="15">
      <c r="A21" s="33"/>
      <c r="B21" s="33"/>
      <c r="C21" s="33"/>
      <c r="D21" s="33"/>
      <c r="E21" s="33"/>
      <c r="F21" s="34"/>
    </row>
    <row r="22" spans="1:6" ht="105">
      <c r="A22" s="13" t="s">
        <v>13</v>
      </c>
      <c r="B22" s="13" t="s">
        <v>18</v>
      </c>
      <c r="C22" s="13" t="s">
        <v>20</v>
      </c>
      <c r="D22" s="13" t="s">
        <v>14</v>
      </c>
      <c r="E22" s="13" t="s">
        <v>25</v>
      </c>
      <c r="F22" s="13" t="s">
        <v>15</v>
      </c>
    </row>
    <row r="23" spans="1:6" ht="15">
      <c r="A23" s="13">
        <v>1</v>
      </c>
      <c r="B23" s="47" t="s">
        <v>97</v>
      </c>
      <c r="C23" s="13" t="s">
        <v>112</v>
      </c>
      <c r="D23" s="54">
        <f>1.1*700.54</f>
        <v>770.594</v>
      </c>
      <c r="E23" s="35">
        <f>D23/12/$D$3</f>
        <v>3.000755451713396</v>
      </c>
      <c r="F23" s="13">
        <v>2</v>
      </c>
    </row>
    <row r="24" spans="1:6" ht="15">
      <c r="A24" s="13"/>
      <c r="B24" s="36" t="s">
        <v>19</v>
      </c>
      <c r="C24" s="12"/>
      <c r="D24" s="73">
        <f>SUM(D23:D23)</f>
        <v>770.594</v>
      </c>
      <c r="E24" s="37">
        <f>SUM(E23:E23)</f>
        <v>3.000755451713396</v>
      </c>
      <c r="F24" s="38">
        <v>2</v>
      </c>
    </row>
    <row r="25" spans="1:6" ht="15">
      <c r="A25" s="29"/>
      <c r="B25" s="2"/>
      <c r="C25" s="39"/>
      <c r="D25" s="39"/>
      <c r="E25" s="39"/>
      <c r="F25" s="39"/>
    </row>
    <row r="26" spans="1:6" ht="29.25">
      <c r="A26" s="29"/>
      <c r="B26" s="2" t="s">
        <v>16</v>
      </c>
      <c r="C26" s="3">
        <f>D19+D24</f>
        <v>1616.0751909172343</v>
      </c>
      <c r="D26" s="3"/>
      <c r="E26" s="3"/>
      <c r="F26" s="39"/>
    </row>
    <row r="27" spans="1:6" ht="15">
      <c r="A27" s="29"/>
      <c r="B27" s="2" t="s">
        <v>24</v>
      </c>
      <c r="C27" s="40">
        <f>E19+E24</f>
        <v>6.2931276904876725</v>
      </c>
      <c r="D27" s="39"/>
      <c r="E27" s="39"/>
      <c r="F27" s="39"/>
    </row>
    <row r="29" spans="1:6" ht="33" customHeight="1">
      <c r="A29" s="64" t="s">
        <v>94</v>
      </c>
      <c r="B29" s="64"/>
      <c r="C29" s="64"/>
      <c r="D29" s="64"/>
      <c r="E29" s="64"/>
      <c r="F29" s="64"/>
    </row>
    <row r="30" spans="1:6" ht="15">
      <c r="A30" s="5"/>
      <c r="B30" s="5"/>
      <c r="C30" s="5"/>
      <c r="D30" s="1"/>
      <c r="E30" s="1"/>
      <c r="F30" s="1"/>
    </row>
    <row r="31" spans="1:6" ht="85.5">
      <c r="A31" s="10"/>
      <c r="B31" s="11" t="s">
        <v>1</v>
      </c>
      <c r="C31" s="11" t="s">
        <v>2</v>
      </c>
      <c r="D31" s="11" t="s">
        <v>3</v>
      </c>
      <c r="E31" s="11" t="s">
        <v>4</v>
      </c>
      <c r="F31" s="1"/>
    </row>
    <row r="32" spans="1:5" ht="15">
      <c r="A32" s="70" t="s">
        <v>95</v>
      </c>
      <c r="B32" s="70"/>
      <c r="C32" s="70"/>
      <c r="D32" s="20">
        <f>D33</f>
        <v>2.8247999999999998</v>
      </c>
      <c r="E32" s="20">
        <f>E33</f>
        <v>0.011</v>
      </c>
    </row>
    <row r="33" spans="1:5" ht="30">
      <c r="A33" s="15">
        <v>1</v>
      </c>
      <c r="B33" s="41" t="s">
        <v>17</v>
      </c>
      <c r="C33" s="41" t="s">
        <v>23</v>
      </c>
      <c r="D33" s="18">
        <f>E33*$D$3*12</f>
        <v>2.8247999999999998</v>
      </c>
      <c r="E33" s="42">
        <v>0.011</v>
      </c>
    </row>
    <row r="34" spans="1:5" ht="30" customHeight="1">
      <c r="A34" s="70" t="s">
        <v>92</v>
      </c>
      <c r="B34" s="70"/>
      <c r="C34" s="70"/>
      <c r="D34" s="20">
        <f>D35</f>
        <v>16.9488</v>
      </c>
      <c r="E34" s="20">
        <f>E35</f>
        <v>0.066</v>
      </c>
    </row>
    <row r="35" spans="1:5" ht="15">
      <c r="A35" s="15">
        <v>2</v>
      </c>
      <c r="B35" s="43" t="s">
        <v>6</v>
      </c>
      <c r="C35" s="10" t="s">
        <v>23</v>
      </c>
      <c r="D35" s="18">
        <f>E35*$D$3*12</f>
        <v>16.9488</v>
      </c>
      <c r="E35" s="19">
        <v>0.066</v>
      </c>
    </row>
    <row r="36" spans="1:6" ht="15">
      <c r="A36" s="11"/>
      <c r="B36" s="27" t="s">
        <v>12</v>
      </c>
      <c r="C36" s="27"/>
      <c r="D36" s="28">
        <f>D32+D34</f>
        <v>19.7736</v>
      </c>
      <c r="E36" s="20">
        <f>E32+E34</f>
        <v>0.077</v>
      </c>
      <c r="F36" s="8"/>
    </row>
    <row r="39" spans="1:6" ht="105">
      <c r="A39" s="13" t="s">
        <v>13</v>
      </c>
      <c r="B39" s="13" t="s">
        <v>18</v>
      </c>
      <c r="C39" s="13" t="s">
        <v>20</v>
      </c>
      <c r="D39" s="13" t="s">
        <v>14</v>
      </c>
      <c r="E39" s="13" t="s">
        <v>25</v>
      </c>
      <c r="F39" s="13" t="s">
        <v>15</v>
      </c>
    </row>
    <row r="40" spans="1:6" ht="15">
      <c r="A40" s="13">
        <v>1</v>
      </c>
      <c r="B40" s="47" t="s">
        <v>97</v>
      </c>
      <c r="C40" s="13" t="s">
        <v>112</v>
      </c>
      <c r="D40" s="54">
        <f>1.1*700.54</f>
        <v>770.594</v>
      </c>
      <c r="E40" s="48">
        <f>D40/12/$D$3</f>
        <v>3.000755451713396</v>
      </c>
      <c r="F40" s="13">
        <v>2</v>
      </c>
    </row>
    <row r="41" spans="1:6" ht="15">
      <c r="A41" s="44"/>
      <c r="B41" s="44" t="s">
        <v>19</v>
      </c>
      <c r="C41" s="44"/>
      <c r="D41" s="46">
        <f>SUM(D40:D40)</f>
        <v>770.594</v>
      </c>
      <c r="E41" s="46">
        <f>SUM(E40:E40)</f>
        <v>3.000755451713396</v>
      </c>
      <c r="F41" s="55">
        <v>2</v>
      </c>
    </row>
    <row r="43" spans="1:5" ht="33" customHeight="1">
      <c r="A43" s="62" t="s">
        <v>73</v>
      </c>
      <c r="B43" s="63"/>
      <c r="C43" s="3">
        <f>C26</f>
        <v>1616.0751909172343</v>
      </c>
      <c r="D43" s="52"/>
      <c r="E43" s="52"/>
    </row>
  </sheetData>
  <mergeCells count="10">
    <mergeCell ref="A43:B43"/>
    <mergeCell ref="A1:E1"/>
    <mergeCell ref="A5:E5"/>
    <mergeCell ref="A8:C8"/>
    <mergeCell ref="A12:C12"/>
    <mergeCell ref="A34:C34"/>
    <mergeCell ref="A14:C14"/>
    <mergeCell ref="A17:C17"/>
    <mergeCell ref="A29:F29"/>
    <mergeCell ref="A32:C32"/>
  </mergeCells>
  <printOptions/>
  <pageMargins left="0.7874015748031497" right="0.2755905511811024" top="0.7874015748031497" bottom="0.472440944881889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5"/>
  <sheetViews>
    <sheetView workbookViewId="0" topLeftCell="A76">
      <selection activeCell="A22" sqref="A22:D22"/>
    </sheetView>
  </sheetViews>
  <sheetFormatPr defaultColWidth="9.00390625" defaultRowHeight="12.75"/>
  <cols>
    <col min="1" max="1" width="3.00390625" style="4" customWidth="1"/>
    <col min="2" max="2" width="41.875" style="4" customWidth="1"/>
    <col min="3" max="3" width="16.875" style="4" customWidth="1"/>
    <col min="4" max="4" width="10.375" style="4" customWidth="1"/>
    <col min="5" max="5" width="12.00390625" style="4" customWidth="1"/>
    <col min="6" max="16384" width="9.125" style="4" customWidth="1"/>
  </cols>
  <sheetData>
    <row r="1" spans="1:6" ht="15">
      <c r="A1" s="64" t="s">
        <v>80</v>
      </c>
      <c r="B1" s="64"/>
      <c r="C1" s="64"/>
      <c r="D1" s="64"/>
      <c r="E1" s="64"/>
      <c r="F1" s="1"/>
    </row>
    <row r="2" spans="1:6" ht="22.5" customHeight="1">
      <c r="A2" s="1"/>
      <c r="B2" s="5" t="s">
        <v>35</v>
      </c>
      <c r="C2" s="6"/>
      <c r="D2" s="7">
        <v>60.5</v>
      </c>
      <c r="E2" s="8" t="s">
        <v>0</v>
      </c>
      <c r="F2" s="1"/>
    </row>
    <row r="3" spans="1:6" ht="15">
      <c r="A3" s="1"/>
      <c r="B3" s="9"/>
      <c r="C3" s="1"/>
      <c r="D3" s="1"/>
      <c r="E3" s="1"/>
      <c r="F3" s="1"/>
    </row>
    <row r="4" spans="1:6" ht="27.75" customHeight="1">
      <c r="A4" s="64" t="s">
        <v>93</v>
      </c>
      <c r="B4" s="64"/>
      <c r="C4" s="64"/>
      <c r="D4" s="64"/>
      <c r="E4" s="64"/>
      <c r="F4" s="1"/>
    </row>
    <row r="5" spans="1:6" ht="15">
      <c r="A5" s="5"/>
      <c r="B5" s="5"/>
      <c r="C5" s="5"/>
      <c r="D5" s="5"/>
      <c r="E5" s="5"/>
      <c r="F5" s="1"/>
    </row>
    <row r="6" spans="1:6" ht="87" customHeight="1">
      <c r="A6" s="10"/>
      <c r="B6" s="11" t="s">
        <v>1</v>
      </c>
      <c r="C6" s="11" t="s">
        <v>2</v>
      </c>
      <c r="D6" s="11" t="s">
        <v>3</v>
      </c>
      <c r="E6" s="11" t="s">
        <v>4</v>
      </c>
      <c r="F6" s="1"/>
    </row>
    <row r="7" spans="1:7" ht="15">
      <c r="A7" s="65" t="s">
        <v>29</v>
      </c>
      <c r="B7" s="66"/>
      <c r="C7" s="67"/>
      <c r="D7" s="20">
        <f>SUM(D8:D10)</f>
        <v>1172.123809387934</v>
      </c>
      <c r="E7" s="20">
        <f>SUM(E8:E10)</f>
        <v>1.6144956052175397</v>
      </c>
      <c r="F7" s="23"/>
      <c r="G7" s="22"/>
    </row>
    <row r="8" spans="1:7" ht="15">
      <c r="A8" s="15">
        <v>1</v>
      </c>
      <c r="B8" s="10" t="s">
        <v>7</v>
      </c>
      <c r="C8" s="17" t="s">
        <v>8</v>
      </c>
      <c r="D8" s="18">
        <f>E8*$D$2*12</f>
        <v>812.5985447282102</v>
      </c>
      <c r="E8" s="49">
        <v>1.1192817420498764</v>
      </c>
      <c r="F8" s="21"/>
      <c r="G8" s="22"/>
    </row>
    <row r="9" spans="1:7" ht="15">
      <c r="A9" s="15">
        <v>2</v>
      </c>
      <c r="B9" s="10" t="s">
        <v>96</v>
      </c>
      <c r="C9" s="17" t="s">
        <v>8</v>
      </c>
      <c r="D9" s="18">
        <f>E9*$D$2*12</f>
        <v>283.95360000000005</v>
      </c>
      <c r="E9" s="24">
        <v>0.3911206611570249</v>
      </c>
      <c r="F9" s="21"/>
      <c r="G9" s="22"/>
    </row>
    <row r="10" spans="1:7" ht="30">
      <c r="A10" s="15">
        <v>3</v>
      </c>
      <c r="B10" s="16" t="s">
        <v>9</v>
      </c>
      <c r="C10" s="16" t="s">
        <v>10</v>
      </c>
      <c r="D10" s="18">
        <f>E10*$D$2*12</f>
        <v>75.57166465972355</v>
      </c>
      <c r="E10" s="49">
        <v>0.1040932020106385</v>
      </c>
      <c r="F10" s="21"/>
      <c r="G10" s="22"/>
    </row>
    <row r="11" spans="1:7" ht="15" customHeight="1">
      <c r="A11" s="65" t="s">
        <v>91</v>
      </c>
      <c r="B11" s="68"/>
      <c r="C11" s="69"/>
      <c r="D11" s="25">
        <f>SUM(D12:D12)</f>
        <v>13.469891829447509</v>
      </c>
      <c r="E11" s="25">
        <f>SUM(E12:E12)</f>
        <v>0.018553570013013096</v>
      </c>
      <c r="F11" s="21"/>
      <c r="G11" s="22"/>
    </row>
    <row r="12" spans="1:6" ht="60.75" customHeight="1">
      <c r="A12" s="15">
        <v>4</v>
      </c>
      <c r="B12" s="16" t="s">
        <v>28</v>
      </c>
      <c r="C12" s="16" t="s">
        <v>5</v>
      </c>
      <c r="D12" s="18">
        <f>E12*12*$D$2</f>
        <v>13.469891829447509</v>
      </c>
      <c r="E12" s="49">
        <v>0.018553570013013096</v>
      </c>
      <c r="F12" s="1"/>
    </row>
    <row r="13" spans="1:7" ht="15">
      <c r="A13" s="71" t="s">
        <v>26</v>
      </c>
      <c r="B13" s="72"/>
      <c r="C13" s="72"/>
      <c r="D13" s="14">
        <f>SUM(D14:D15)</f>
        <v>484.0946780382586</v>
      </c>
      <c r="E13" s="14">
        <f>SUM(E14:E15)</f>
        <v>0.6667970771876841</v>
      </c>
      <c r="F13" s="1"/>
      <c r="G13" s="50"/>
    </row>
    <row r="14" spans="1:7" ht="60">
      <c r="A14" s="15">
        <v>5</v>
      </c>
      <c r="B14" s="16" t="s">
        <v>33</v>
      </c>
      <c r="C14" s="16" t="s">
        <v>5</v>
      </c>
      <c r="D14" s="18">
        <f>E14*12*$D$2</f>
        <v>95.82143641467364</v>
      </c>
      <c r="E14" s="18">
        <v>0.1319854496069885</v>
      </c>
      <c r="F14" s="1"/>
      <c r="G14" s="50"/>
    </row>
    <row r="15" spans="1:7" ht="75">
      <c r="A15" s="15">
        <v>6</v>
      </c>
      <c r="B15" s="16" t="s">
        <v>21</v>
      </c>
      <c r="C15" s="16" t="s">
        <v>34</v>
      </c>
      <c r="D15" s="18">
        <f>E15*12*$D$2</f>
        <v>388.27324162358497</v>
      </c>
      <c r="E15" s="49">
        <v>0.5348116275806956</v>
      </c>
      <c r="F15" s="1"/>
      <c r="G15" s="50"/>
    </row>
    <row r="16" spans="1:7" ht="15">
      <c r="A16" s="71" t="s">
        <v>27</v>
      </c>
      <c r="B16" s="71"/>
      <c r="C16" s="71"/>
      <c r="D16" s="26">
        <f>SUM(D17)</f>
        <v>99.70536556259025</v>
      </c>
      <c r="E16" s="25">
        <f>SUM(E17)</f>
        <v>0.13733521427354028</v>
      </c>
      <c r="F16" s="1"/>
      <c r="G16" s="50"/>
    </row>
    <row r="17" spans="1:7" ht="15">
      <c r="A17" s="15">
        <v>7</v>
      </c>
      <c r="B17" s="16" t="s">
        <v>22</v>
      </c>
      <c r="C17" s="16" t="s">
        <v>11</v>
      </c>
      <c r="D17" s="18">
        <f>E17*12*$D$2</f>
        <v>99.70536556259025</v>
      </c>
      <c r="E17" s="24">
        <v>0.13733521427354028</v>
      </c>
      <c r="F17" s="1"/>
      <c r="G17" s="50"/>
    </row>
    <row r="18" spans="1:6" ht="15">
      <c r="A18" s="11"/>
      <c r="B18" s="27" t="s">
        <v>12</v>
      </c>
      <c r="C18" s="27"/>
      <c r="D18" s="20">
        <f>D7+D11+D13+D16</f>
        <v>1769.3937448182303</v>
      </c>
      <c r="E18" s="20">
        <f>E7+E11+E13+E16</f>
        <v>2.4371814666917775</v>
      </c>
      <c r="F18" s="8"/>
    </row>
    <row r="19" spans="1:6" ht="15">
      <c r="A19" s="29"/>
      <c r="B19" s="2"/>
      <c r="C19" s="30"/>
      <c r="D19" s="31"/>
      <c r="E19" s="32"/>
      <c r="F19" s="1"/>
    </row>
    <row r="20" spans="1:6" ht="15">
      <c r="A20" s="33"/>
      <c r="B20" s="33"/>
      <c r="C20" s="33"/>
      <c r="D20" s="33"/>
      <c r="E20" s="33"/>
      <c r="F20" s="34"/>
    </row>
    <row r="21" spans="1:6" ht="105">
      <c r="A21" s="13" t="s">
        <v>13</v>
      </c>
      <c r="B21" s="13" t="s">
        <v>18</v>
      </c>
      <c r="C21" s="13" t="s">
        <v>20</v>
      </c>
      <c r="D21" s="13" t="s">
        <v>14</v>
      </c>
      <c r="E21" s="13" t="s">
        <v>25</v>
      </c>
      <c r="F21" s="13" t="s">
        <v>15</v>
      </c>
    </row>
    <row r="22" spans="1:6" ht="15">
      <c r="A22" s="13">
        <v>1</v>
      </c>
      <c r="B22" s="47" t="s">
        <v>97</v>
      </c>
      <c r="C22" s="13" t="s">
        <v>99</v>
      </c>
      <c r="D22" s="54">
        <f>3.1*700.54</f>
        <v>2171.674</v>
      </c>
      <c r="E22" s="35">
        <f>D22/12/$D$2</f>
        <v>2.991286501377411</v>
      </c>
      <c r="F22" s="13">
        <v>2</v>
      </c>
    </row>
    <row r="23" spans="1:6" ht="15">
      <c r="A23" s="13"/>
      <c r="B23" s="36" t="s">
        <v>19</v>
      </c>
      <c r="C23" s="12"/>
      <c r="D23" s="73">
        <f>SUM(D22:D22)</f>
        <v>2171.674</v>
      </c>
      <c r="E23" s="37">
        <f>SUM(E22:E22)</f>
        <v>2.991286501377411</v>
      </c>
      <c r="F23" s="38"/>
    </row>
    <row r="24" spans="1:6" ht="15">
      <c r="A24" s="29"/>
      <c r="B24" s="2"/>
      <c r="C24" s="39"/>
      <c r="D24" s="39"/>
      <c r="E24" s="39"/>
      <c r="F24" s="39"/>
    </row>
    <row r="25" spans="1:6" ht="29.25">
      <c r="A25" s="29"/>
      <c r="B25" s="2" t="s">
        <v>16</v>
      </c>
      <c r="C25" s="3">
        <f>D18+D23</f>
        <v>3941.0677448182305</v>
      </c>
      <c r="D25" s="3"/>
      <c r="E25" s="3"/>
      <c r="F25" s="39"/>
    </row>
    <row r="26" spans="1:6" ht="15">
      <c r="A26" s="29"/>
      <c r="B26" s="2" t="s">
        <v>24</v>
      </c>
      <c r="C26" s="40">
        <f>E18+E23</f>
        <v>5.428467968069189</v>
      </c>
      <c r="D26" s="39"/>
      <c r="E26" s="39"/>
      <c r="F26" s="39"/>
    </row>
    <row r="27" ht="5.25" customHeight="1"/>
    <row r="28" spans="1:6" ht="33" customHeight="1">
      <c r="A28" s="64" t="s">
        <v>94</v>
      </c>
      <c r="B28" s="64"/>
      <c r="C28" s="64"/>
      <c r="D28" s="64"/>
      <c r="E28" s="64"/>
      <c r="F28" s="64"/>
    </row>
    <row r="29" spans="1:6" ht="9" customHeight="1">
      <c r="A29" s="5"/>
      <c r="B29" s="5"/>
      <c r="C29" s="5"/>
      <c r="D29" s="1"/>
      <c r="E29" s="1"/>
      <c r="F29" s="1"/>
    </row>
    <row r="30" spans="1:6" ht="85.5">
      <c r="A30" s="10"/>
      <c r="B30" s="11" t="s">
        <v>1</v>
      </c>
      <c r="C30" s="11" t="s">
        <v>2</v>
      </c>
      <c r="D30" s="11" t="s">
        <v>3</v>
      </c>
      <c r="E30" s="11" t="s">
        <v>4</v>
      </c>
      <c r="F30" s="1"/>
    </row>
    <row r="31" spans="1:5" ht="30" customHeight="1">
      <c r="A31" s="70" t="s">
        <v>95</v>
      </c>
      <c r="B31" s="70"/>
      <c r="C31" s="70"/>
      <c r="D31" s="20">
        <f>D32</f>
        <v>7.986</v>
      </c>
      <c r="E31" s="20">
        <f>E32</f>
        <v>0.011</v>
      </c>
    </row>
    <row r="32" spans="1:5" ht="30">
      <c r="A32" s="15">
        <v>1</v>
      </c>
      <c r="B32" s="41" t="s">
        <v>17</v>
      </c>
      <c r="C32" s="41" t="s">
        <v>23</v>
      </c>
      <c r="D32" s="18">
        <f>E32*$D$2*12</f>
        <v>7.986</v>
      </c>
      <c r="E32" s="42">
        <v>0.011</v>
      </c>
    </row>
    <row r="33" spans="1:5" ht="30" customHeight="1">
      <c r="A33" s="70" t="s">
        <v>92</v>
      </c>
      <c r="B33" s="70"/>
      <c r="C33" s="70"/>
      <c r="D33" s="20">
        <f>D34</f>
        <v>47.916000000000004</v>
      </c>
      <c r="E33" s="20">
        <f>E34</f>
        <v>0.066</v>
      </c>
    </row>
    <row r="34" spans="1:5" ht="15">
      <c r="A34" s="15">
        <v>2</v>
      </c>
      <c r="B34" s="43" t="s">
        <v>6</v>
      </c>
      <c r="C34" s="10" t="s">
        <v>23</v>
      </c>
      <c r="D34" s="18">
        <f>E34*$D$2*12</f>
        <v>47.916000000000004</v>
      </c>
      <c r="E34" s="19">
        <v>0.066</v>
      </c>
    </row>
    <row r="35" spans="1:6" ht="15">
      <c r="A35" s="11"/>
      <c r="B35" s="27" t="s">
        <v>12</v>
      </c>
      <c r="C35" s="27"/>
      <c r="D35" s="28">
        <f>D31+D33</f>
        <v>55.902</v>
      </c>
      <c r="E35" s="20">
        <f>E31+E33</f>
        <v>0.077</v>
      </c>
      <c r="F35" s="8"/>
    </row>
    <row r="37" ht="4.5" customHeight="1"/>
    <row r="38" spans="1:6" ht="105">
      <c r="A38" s="13" t="s">
        <v>13</v>
      </c>
      <c r="B38" s="13" t="s">
        <v>18</v>
      </c>
      <c r="C38" s="13" t="s">
        <v>20</v>
      </c>
      <c r="D38" s="13" t="s">
        <v>14</v>
      </c>
      <c r="E38" s="13" t="s">
        <v>25</v>
      </c>
      <c r="F38" s="13" t="s">
        <v>15</v>
      </c>
    </row>
    <row r="39" spans="1:6" ht="15">
      <c r="A39" s="13">
        <v>1</v>
      </c>
      <c r="B39" s="47" t="s">
        <v>97</v>
      </c>
      <c r="C39" s="13" t="s">
        <v>99</v>
      </c>
      <c r="D39" s="54">
        <f>3.1*700.54</f>
        <v>2171.674</v>
      </c>
      <c r="E39" s="48">
        <f>D39/12/$D$2</f>
        <v>2.991286501377411</v>
      </c>
      <c r="F39" s="13">
        <v>2</v>
      </c>
    </row>
    <row r="40" spans="1:6" ht="15">
      <c r="A40" s="44"/>
      <c r="B40" s="44" t="s">
        <v>19</v>
      </c>
      <c r="C40" s="44"/>
      <c r="D40" s="46">
        <f>SUM(D39:D39)</f>
        <v>2171.674</v>
      </c>
      <c r="E40" s="46">
        <f>SUM(E39:E39)</f>
        <v>2.991286501377411</v>
      </c>
      <c r="F40" s="55">
        <v>2</v>
      </c>
    </row>
    <row r="42" spans="4:5" ht="15">
      <c r="D42" s="52"/>
      <c r="E42" s="52"/>
    </row>
    <row r="43" spans="1:6" ht="15">
      <c r="A43" s="64"/>
      <c r="B43" s="64"/>
      <c r="C43" s="64"/>
      <c r="D43" s="64"/>
      <c r="E43" s="64"/>
      <c r="F43" s="1"/>
    </row>
    <row r="44" spans="1:6" ht="15">
      <c r="A44" s="1"/>
      <c r="B44" s="5" t="s">
        <v>48</v>
      </c>
      <c r="C44" s="6"/>
      <c r="D44" s="7">
        <v>40.9</v>
      </c>
      <c r="E44" s="8" t="s">
        <v>0</v>
      </c>
      <c r="F44" s="1"/>
    </row>
    <row r="45" spans="1:6" ht="15">
      <c r="A45" s="1"/>
      <c r="B45" s="9"/>
      <c r="C45" s="1"/>
      <c r="D45" s="1"/>
      <c r="E45" s="1"/>
      <c r="F45" s="1"/>
    </row>
    <row r="46" spans="1:6" ht="29.25" customHeight="1">
      <c r="A46" s="64" t="s">
        <v>93</v>
      </c>
      <c r="B46" s="64"/>
      <c r="C46" s="64"/>
      <c r="D46" s="64"/>
      <c r="E46" s="64"/>
      <c r="F46" s="1"/>
    </row>
    <row r="47" spans="1:6" ht="15">
      <c r="A47" s="5"/>
      <c r="B47" s="5"/>
      <c r="C47" s="5"/>
      <c r="D47" s="5"/>
      <c r="E47" s="5"/>
      <c r="F47" s="1"/>
    </row>
    <row r="48" spans="1:6" ht="87" customHeight="1">
      <c r="A48" s="10"/>
      <c r="B48" s="11" t="s">
        <v>1</v>
      </c>
      <c r="C48" s="11" t="s">
        <v>2</v>
      </c>
      <c r="D48" s="11" t="s">
        <v>3</v>
      </c>
      <c r="E48" s="11" t="s">
        <v>4</v>
      </c>
      <c r="F48" s="1"/>
    </row>
    <row r="49" spans="1:7" ht="15">
      <c r="A49" s="65" t="s">
        <v>29</v>
      </c>
      <c r="B49" s="66"/>
      <c r="C49" s="67"/>
      <c r="D49" s="20">
        <f>SUM(D50:D52)</f>
        <v>390.7072296</v>
      </c>
      <c r="E49" s="20">
        <f>SUM(E50:E52)</f>
        <v>0.7960619999999999</v>
      </c>
      <c r="F49" s="23"/>
      <c r="G49" s="22"/>
    </row>
    <row r="50" spans="1:7" ht="15">
      <c r="A50" s="15">
        <v>1</v>
      </c>
      <c r="B50" s="10" t="s">
        <v>7</v>
      </c>
      <c r="C50" s="17" t="s">
        <v>8</v>
      </c>
      <c r="D50" s="18">
        <f>E50*$D$44*12</f>
        <v>270.8661396</v>
      </c>
      <c r="E50" s="49">
        <v>0.551887</v>
      </c>
      <c r="F50" s="21"/>
      <c r="G50" s="22"/>
    </row>
    <row r="51" spans="1:7" ht="15">
      <c r="A51" s="15">
        <v>2</v>
      </c>
      <c r="B51" s="10" t="s">
        <v>96</v>
      </c>
      <c r="C51" s="17" t="s">
        <v>8</v>
      </c>
      <c r="D51" s="18">
        <f>E51*$D$44*12</f>
        <v>94.65078</v>
      </c>
      <c r="E51" s="24">
        <v>0.19285</v>
      </c>
      <c r="F51" s="21"/>
      <c r="G51" s="22"/>
    </row>
    <row r="52" spans="1:7" ht="30">
      <c r="A52" s="15">
        <v>3</v>
      </c>
      <c r="B52" s="16" t="s">
        <v>9</v>
      </c>
      <c r="C52" s="16" t="s">
        <v>10</v>
      </c>
      <c r="D52" s="18">
        <f>E52*$D$44*12</f>
        <v>25.19031</v>
      </c>
      <c r="E52" s="18">
        <v>0.051325</v>
      </c>
      <c r="F52" s="21"/>
      <c r="G52" s="22"/>
    </row>
    <row r="53" spans="1:7" ht="15" customHeight="1">
      <c r="A53" s="65" t="s">
        <v>91</v>
      </c>
      <c r="B53" s="68"/>
      <c r="C53" s="69"/>
      <c r="D53" s="25">
        <f>SUM(D54:D54)</f>
        <v>14.431974</v>
      </c>
      <c r="E53" s="25">
        <f>SUM(E54:E54)</f>
        <v>0.029405</v>
      </c>
      <c r="F53" s="21"/>
      <c r="G53" s="22"/>
    </row>
    <row r="54" spans="1:6" ht="60.75" customHeight="1">
      <c r="A54" s="15">
        <v>4</v>
      </c>
      <c r="B54" s="16" t="s">
        <v>28</v>
      </c>
      <c r="C54" s="16" t="s">
        <v>5</v>
      </c>
      <c r="D54" s="18">
        <f>E54*12*$D$44</f>
        <v>14.431974</v>
      </c>
      <c r="E54" s="18">
        <v>0.029405</v>
      </c>
      <c r="F54" s="1"/>
    </row>
    <row r="55" spans="1:7" ht="15">
      <c r="A55" s="71" t="s">
        <v>26</v>
      </c>
      <c r="B55" s="72"/>
      <c r="C55" s="72"/>
      <c r="D55" s="14">
        <f>SUM(D56:D57)</f>
        <v>455.8000704</v>
      </c>
      <c r="E55" s="14">
        <f>SUM(E56:E57)</f>
        <v>0.928688</v>
      </c>
      <c r="F55" s="1"/>
      <c r="G55" s="50"/>
    </row>
    <row r="56" spans="1:7" ht="60">
      <c r="A56" s="15">
        <v>5</v>
      </c>
      <c r="B56" s="16" t="s">
        <v>33</v>
      </c>
      <c r="C56" s="16" t="s">
        <v>5</v>
      </c>
      <c r="D56" s="18">
        <f>E56*12*$D$44</f>
        <v>96.6390108</v>
      </c>
      <c r="E56" s="18">
        <v>0.196901</v>
      </c>
      <c r="F56" s="1"/>
      <c r="G56" s="50"/>
    </row>
    <row r="57" spans="1:7" ht="75">
      <c r="A57" s="15">
        <v>6</v>
      </c>
      <c r="B57" s="16" t="s">
        <v>21</v>
      </c>
      <c r="C57" s="16" t="s">
        <v>34</v>
      </c>
      <c r="D57" s="18">
        <f>E57*12*$D$44</f>
        <v>359.1610596</v>
      </c>
      <c r="E57" s="18">
        <v>0.731787</v>
      </c>
      <c r="F57" s="1"/>
      <c r="G57" s="50"/>
    </row>
    <row r="58" spans="1:7" ht="15">
      <c r="A58" s="71" t="s">
        <v>27</v>
      </c>
      <c r="B58" s="71"/>
      <c r="C58" s="71"/>
      <c r="D58" s="26">
        <f>SUM(D59)</f>
        <v>90.06179999999999</v>
      </c>
      <c r="E58" s="25">
        <f>SUM(E59)</f>
        <v>0.1835</v>
      </c>
      <c r="F58" s="1"/>
      <c r="G58" s="50"/>
    </row>
    <row r="59" spans="1:7" ht="15">
      <c r="A59" s="15">
        <v>7</v>
      </c>
      <c r="B59" s="16" t="s">
        <v>22</v>
      </c>
      <c r="C59" s="16" t="s">
        <v>11</v>
      </c>
      <c r="D59" s="18">
        <f>E59*12*$D$44</f>
        <v>90.06179999999999</v>
      </c>
      <c r="E59" s="24">
        <v>0.1835</v>
      </c>
      <c r="F59" s="1"/>
      <c r="G59" s="50"/>
    </row>
    <row r="60" spans="1:6" ht="15">
      <c r="A60" s="11"/>
      <c r="B60" s="27" t="s">
        <v>12</v>
      </c>
      <c r="C60" s="27"/>
      <c r="D60" s="20">
        <f>D49+D53+D55+D58</f>
        <v>951.001074</v>
      </c>
      <c r="E60" s="20">
        <f>E49+E53+E55+E58</f>
        <v>1.937655</v>
      </c>
      <c r="F60" s="8"/>
    </row>
    <row r="61" spans="1:6" ht="15">
      <c r="A61" s="29"/>
      <c r="B61" s="2"/>
      <c r="C61" s="30"/>
      <c r="D61" s="31"/>
      <c r="E61" s="32"/>
      <c r="F61" s="1"/>
    </row>
    <row r="62" spans="1:6" ht="15">
      <c r="A62" s="33"/>
      <c r="B62" s="33"/>
      <c r="C62" s="33"/>
      <c r="D62" s="33"/>
      <c r="E62" s="33"/>
      <c r="F62" s="34"/>
    </row>
    <row r="63" spans="1:6" ht="105">
      <c r="A63" s="13" t="s">
        <v>13</v>
      </c>
      <c r="B63" s="13" t="s">
        <v>18</v>
      </c>
      <c r="C63" s="13" t="s">
        <v>20</v>
      </c>
      <c r="D63" s="13" t="s">
        <v>14</v>
      </c>
      <c r="E63" s="13" t="s">
        <v>25</v>
      </c>
      <c r="F63" s="13" t="s">
        <v>15</v>
      </c>
    </row>
    <row r="64" spans="1:6" ht="15">
      <c r="A64" s="13">
        <v>1</v>
      </c>
      <c r="B64" s="47" t="s">
        <v>97</v>
      </c>
      <c r="C64" s="13" t="s">
        <v>100</v>
      </c>
      <c r="D64" s="54">
        <f>2.1*700.54</f>
        <v>1471.134</v>
      </c>
      <c r="E64" s="35">
        <f>D64/12/$D$44</f>
        <v>2.9974205378973107</v>
      </c>
      <c r="F64" s="13">
        <v>2</v>
      </c>
    </row>
    <row r="65" spans="1:6" ht="15">
      <c r="A65" s="13"/>
      <c r="B65" s="36" t="s">
        <v>19</v>
      </c>
      <c r="C65" s="12"/>
      <c r="D65" s="73">
        <f>SUM(D64:D64)</f>
        <v>1471.134</v>
      </c>
      <c r="E65" s="37">
        <f>SUM(E64:E64)</f>
        <v>2.9974205378973107</v>
      </c>
      <c r="F65" s="38">
        <v>2</v>
      </c>
    </row>
    <row r="66" spans="1:6" ht="15">
      <c r="A66" s="29"/>
      <c r="B66" s="2"/>
      <c r="C66" s="39"/>
      <c r="D66" s="39"/>
      <c r="E66" s="39"/>
      <c r="F66" s="39"/>
    </row>
    <row r="67" spans="1:6" ht="29.25">
      <c r="A67" s="29"/>
      <c r="B67" s="2" t="s">
        <v>16</v>
      </c>
      <c r="C67" s="3">
        <f>D60+D65</f>
        <v>2422.135074</v>
      </c>
      <c r="D67" s="3"/>
      <c r="E67" s="3"/>
      <c r="F67" s="39"/>
    </row>
    <row r="68" spans="1:6" ht="15">
      <c r="A68" s="29"/>
      <c r="B68" s="2" t="s">
        <v>24</v>
      </c>
      <c r="C68" s="40">
        <f>E60+E65</f>
        <v>4.93507553789731</v>
      </c>
      <c r="D68" s="39"/>
      <c r="E68" s="39"/>
      <c r="F68" s="39"/>
    </row>
    <row r="70" spans="1:6" ht="33" customHeight="1">
      <c r="A70" s="64" t="s">
        <v>94</v>
      </c>
      <c r="B70" s="64"/>
      <c r="C70" s="64"/>
      <c r="D70" s="64"/>
      <c r="E70" s="64"/>
      <c r="F70" s="64"/>
    </row>
    <row r="71" spans="1:6" ht="15">
      <c r="A71" s="5"/>
      <c r="B71" s="5"/>
      <c r="C71" s="5"/>
      <c r="D71" s="1"/>
      <c r="E71" s="1"/>
      <c r="F71" s="1"/>
    </row>
    <row r="72" spans="1:6" ht="85.5">
      <c r="A72" s="10"/>
      <c r="B72" s="11" t="s">
        <v>1</v>
      </c>
      <c r="C72" s="11" t="s">
        <v>2</v>
      </c>
      <c r="D72" s="11" t="s">
        <v>3</v>
      </c>
      <c r="E72" s="11" t="s">
        <v>4</v>
      </c>
      <c r="F72" s="1"/>
    </row>
    <row r="73" spans="1:5" ht="30" customHeight="1">
      <c r="A73" s="70" t="s">
        <v>95</v>
      </c>
      <c r="B73" s="70"/>
      <c r="C73" s="70"/>
      <c r="D73" s="20">
        <f>D74</f>
        <v>5.3988</v>
      </c>
      <c r="E73" s="20">
        <f>E74</f>
        <v>0.011</v>
      </c>
    </row>
    <row r="74" spans="1:5" ht="30">
      <c r="A74" s="15">
        <v>1</v>
      </c>
      <c r="B74" s="41" t="s">
        <v>17</v>
      </c>
      <c r="C74" s="41" t="s">
        <v>23</v>
      </c>
      <c r="D74" s="18">
        <f>E74*$D$44*12</f>
        <v>5.3988</v>
      </c>
      <c r="E74" s="42">
        <v>0.011</v>
      </c>
    </row>
    <row r="75" spans="1:5" ht="30" customHeight="1">
      <c r="A75" s="70" t="s">
        <v>92</v>
      </c>
      <c r="B75" s="70"/>
      <c r="C75" s="70"/>
      <c r="D75" s="20">
        <f>D76</f>
        <v>32.3928</v>
      </c>
      <c r="E75" s="20">
        <f>E76</f>
        <v>0.066</v>
      </c>
    </row>
    <row r="76" spans="1:5" ht="15">
      <c r="A76" s="15">
        <v>2</v>
      </c>
      <c r="B76" s="43" t="s">
        <v>6</v>
      </c>
      <c r="C76" s="10" t="s">
        <v>23</v>
      </c>
      <c r="D76" s="18">
        <f>E76*$D$44*12</f>
        <v>32.3928</v>
      </c>
      <c r="E76" s="19">
        <v>0.066</v>
      </c>
    </row>
    <row r="77" spans="1:6" ht="15">
      <c r="A77" s="11"/>
      <c r="B77" s="27" t="s">
        <v>12</v>
      </c>
      <c r="C77" s="27"/>
      <c r="D77" s="28">
        <f>D73+D75</f>
        <v>37.7916</v>
      </c>
      <c r="E77" s="20">
        <f>E73+E75</f>
        <v>0.077</v>
      </c>
      <c r="F77" s="8"/>
    </row>
    <row r="78" ht="66.75" customHeight="1"/>
    <row r="80" spans="1:6" ht="105">
      <c r="A80" s="13" t="s">
        <v>13</v>
      </c>
      <c r="B80" s="13" t="s">
        <v>18</v>
      </c>
      <c r="C80" s="13" t="s">
        <v>20</v>
      </c>
      <c r="D80" s="13" t="s">
        <v>14</v>
      </c>
      <c r="E80" s="13" t="s">
        <v>25</v>
      </c>
      <c r="F80" s="13" t="s">
        <v>15</v>
      </c>
    </row>
    <row r="81" spans="1:6" ht="15">
      <c r="A81" s="13">
        <v>1</v>
      </c>
      <c r="B81" s="47" t="s">
        <v>97</v>
      </c>
      <c r="C81" s="13" t="s">
        <v>100</v>
      </c>
      <c r="D81" s="54">
        <f>2.1*700.54</f>
        <v>1471.134</v>
      </c>
      <c r="E81" s="35">
        <f>D81/12/$D$44</f>
        <v>2.9974205378973107</v>
      </c>
      <c r="F81" s="13">
        <v>2</v>
      </c>
    </row>
    <row r="82" spans="1:6" ht="15">
      <c r="A82" s="44"/>
      <c r="B82" s="44" t="s">
        <v>19</v>
      </c>
      <c r="C82" s="44"/>
      <c r="D82" s="46">
        <f>SUM(D81:D81)</f>
        <v>1471.134</v>
      </c>
      <c r="E82" s="46">
        <f>SUM(E81:E81)</f>
        <v>2.9974205378973107</v>
      </c>
      <c r="F82" s="55">
        <v>2</v>
      </c>
    </row>
    <row r="83" spans="1:6" ht="15">
      <c r="A83" s="59"/>
      <c r="B83" s="59"/>
      <c r="C83" s="59"/>
      <c r="D83" s="60"/>
      <c r="E83" s="60"/>
      <c r="F83" s="61"/>
    </row>
    <row r="85" spans="1:5" ht="30.75" customHeight="1">
      <c r="A85" s="62" t="s">
        <v>66</v>
      </c>
      <c r="B85" s="63"/>
      <c r="C85" s="3">
        <f>C25+C67</f>
        <v>6363.20281881823</v>
      </c>
      <c r="D85" s="58"/>
      <c r="E85" s="52"/>
    </row>
  </sheetData>
  <mergeCells count="19">
    <mergeCell ref="A33:C33"/>
    <mergeCell ref="A13:C13"/>
    <mergeCell ref="A16:C16"/>
    <mergeCell ref="A28:F28"/>
    <mergeCell ref="A31:C31"/>
    <mergeCell ref="A1:E1"/>
    <mergeCell ref="A4:E4"/>
    <mergeCell ref="A7:C7"/>
    <mergeCell ref="A11:C11"/>
    <mergeCell ref="A43:E43"/>
    <mergeCell ref="A46:E46"/>
    <mergeCell ref="A49:C49"/>
    <mergeCell ref="A53:C53"/>
    <mergeCell ref="A85:B85"/>
    <mergeCell ref="A75:C75"/>
    <mergeCell ref="A55:C55"/>
    <mergeCell ref="A58:C58"/>
    <mergeCell ref="A70:F70"/>
    <mergeCell ref="A73:C73"/>
  </mergeCells>
  <printOptions/>
  <pageMargins left="0.7874015748031497" right="0.2755905511811024" top="0.7874015748031497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2"/>
  <sheetViews>
    <sheetView workbookViewId="0" topLeftCell="A1">
      <selection activeCell="A22" sqref="A22:D22"/>
    </sheetView>
  </sheetViews>
  <sheetFormatPr defaultColWidth="9.00390625" defaultRowHeight="12.75"/>
  <cols>
    <col min="1" max="1" width="2.875" style="4" customWidth="1"/>
    <col min="2" max="2" width="41.875" style="4" customWidth="1"/>
    <col min="3" max="3" width="16.625" style="4" customWidth="1"/>
    <col min="4" max="4" width="11.00390625" style="4" customWidth="1"/>
    <col min="5" max="5" width="11.875" style="4" customWidth="1"/>
    <col min="6" max="16384" width="9.125" style="4" customWidth="1"/>
  </cols>
  <sheetData>
    <row r="1" spans="1:6" ht="15">
      <c r="A1" s="64" t="s">
        <v>81</v>
      </c>
      <c r="B1" s="64"/>
      <c r="C1" s="64"/>
      <c r="D1" s="64"/>
      <c r="E1" s="64"/>
      <c r="F1" s="1"/>
    </row>
    <row r="2" spans="1:6" ht="15">
      <c r="A2" s="1"/>
      <c r="B2" s="5" t="s">
        <v>82</v>
      </c>
      <c r="C2" s="6"/>
      <c r="D2" s="7">
        <v>61.2</v>
      </c>
      <c r="E2" s="8" t="s">
        <v>0</v>
      </c>
      <c r="F2" s="1"/>
    </row>
    <row r="3" spans="1:6" ht="15">
      <c r="A3" s="1"/>
      <c r="B3" s="9"/>
      <c r="C3" s="1"/>
      <c r="D3" s="1"/>
      <c r="E3" s="1"/>
      <c r="F3" s="1"/>
    </row>
    <row r="4" spans="1:6" ht="15">
      <c r="A4" s="64" t="s">
        <v>93</v>
      </c>
      <c r="B4" s="64"/>
      <c r="C4" s="64"/>
      <c r="D4" s="64"/>
      <c r="E4" s="64"/>
      <c r="F4" s="1"/>
    </row>
    <row r="5" spans="1:6" ht="15">
      <c r="A5" s="5"/>
      <c r="B5" s="5"/>
      <c r="C5" s="5"/>
      <c r="D5" s="5"/>
      <c r="E5" s="5"/>
      <c r="F5" s="1"/>
    </row>
    <row r="6" spans="1:6" ht="85.5" customHeight="1">
      <c r="A6" s="10"/>
      <c r="B6" s="11" t="s">
        <v>1</v>
      </c>
      <c r="C6" s="11" t="s">
        <v>2</v>
      </c>
      <c r="D6" s="11" t="s">
        <v>3</v>
      </c>
      <c r="E6" s="11" t="s">
        <v>4</v>
      </c>
      <c r="F6" s="1"/>
    </row>
    <row r="7" spans="1:7" ht="15">
      <c r="A7" s="65" t="s">
        <v>29</v>
      </c>
      <c r="B7" s="66"/>
      <c r="C7" s="67"/>
      <c r="D7" s="20">
        <f>SUM(D8:D10)</f>
        <v>586.0658880000001</v>
      </c>
      <c r="E7" s="20">
        <f>SUM(E8:E10)</f>
        <v>0.79802</v>
      </c>
      <c r="F7" s="23"/>
      <c r="G7" s="22"/>
    </row>
    <row r="8" spans="1:7" ht="15">
      <c r="A8" s="15">
        <v>1</v>
      </c>
      <c r="B8" s="10" t="s">
        <v>7</v>
      </c>
      <c r="C8" s="17" t="s">
        <v>8</v>
      </c>
      <c r="D8" s="18">
        <f>E8*$D$2*12</f>
        <v>406.299456</v>
      </c>
      <c r="E8" s="49">
        <v>0.55324</v>
      </c>
      <c r="F8" s="21"/>
      <c r="G8" s="22"/>
    </row>
    <row r="9" spans="1:7" ht="15">
      <c r="A9" s="15">
        <v>2</v>
      </c>
      <c r="B9" s="10" t="s">
        <v>96</v>
      </c>
      <c r="C9" s="17" t="s">
        <v>8</v>
      </c>
      <c r="D9" s="18">
        <f>E9*$D$2*12</f>
        <v>141.98155200000002</v>
      </c>
      <c r="E9" s="24">
        <v>0.19333</v>
      </c>
      <c r="F9" s="21"/>
      <c r="G9" s="22"/>
    </row>
    <row r="10" spans="1:7" ht="30">
      <c r="A10" s="15">
        <v>3</v>
      </c>
      <c r="B10" s="16" t="s">
        <v>9</v>
      </c>
      <c r="C10" s="16" t="s">
        <v>10</v>
      </c>
      <c r="D10" s="18">
        <f>E10*$D$2*12</f>
        <v>37.78488</v>
      </c>
      <c r="E10" s="74">
        <v>0.05145</v>
      </c>
      <c r="F10" s="21"/>
      <c r="G10" s="22"/>
    </row>
    <row r="11" spans="1:7" ht="15">
      <c r="A11" s="65" t="s">
        <v>91</v>
      </c>
      <c r="B11" s="68"/>
      <c r="C11" s="69"/>
      <c r="D11" s="25">
        <f>SUM(D12:D12)</f>
        <v>13.468896</v>
      </c>
      <c r="E11" s="25">
        <f>SUM(E12:E12)</f>
        <v>0.01834</v>
      </c>
      <c r="F11" s="21"/>
      <c r="G11" s="22"/>
    </row>
    <row r="12" spans="1:6" ht="61.5" customHeight="1">
      <c r="A12" s="15">
        <v>4</v>
      </c>
      <c r="B12" s="16" t="s">
        <v>28</v>
      </c>
      <c r="C12" s="16" t="s">
        <v>5</v>
      </c>
      <c r="D12" s="18">
        <f>E12*12*$D$2</f>
        <v>13.468896</v>
      </c>
      <c r="E12" s="74">
        <v>0.01834</v>
      </c>
      <c r="F12" s="1"/>
    </row>
    <row r="13" spans="1:7" ht="15">
      <c r="A13" s="71" t="s">
        <v>26</v>
      </c>
      <c r="B13" s="72"/>
      <c r="C13" s="72"/>
      <c r="D13" s="14">
        <f>SUM(D14:D15)</f>
        <v>829.65168</v>
      </c>
      <c r="E13" s="14">
        <f>SUM(E14:E15)</f>
        <v>1.1297</v>
      </c>
      <c r="F13" s="1"/>
      <c r="G13" s="50"/>
    </row>
    <row r="14" spans="1:7" ht="75">
      <c r="A14" s="15">
        <v>5</v>
      </c>
      <c r="B14" s="16" t="s">
        <v>31</v>
      </c>
      <c r="C14" s="16" t="s">
        <v>5</v>
      </c>
      <c r="D14" s="18">
        <f>E14*12*$D$2</f>
        <v>96.50016000000001</v>
      </c>
      <c r="E14" s="18">
        <v>0.1314</v>
      </c>
      <c r="F14" s="1"/>
      <c r="G14" s="50"/>
    </row>
    <row r="15" spans="1:7" ht="90">
      <c r="A15" s="15">
        <v>6</v>
      </c>
      <c r="B15" s="16" t="s">
        <v>21</v>
      </c>
      <c r="C15" s="16" t="s">
        <v>32</v>
      </c>
      <c r="D15" s="18">
        <f>E15*12*$D$2</f>
        <v>733.15152</v>
      </c>
      <c r="E15" s="74">
        <v>0.9983</v>
      </c>
      <c r="F15" s="1"/>
      <c r="G15" s="50"/>
    </row>
    <row r="16" spans="1:7" ht="15">
      <c r="A16" s="71" t="s">
        <v>27</v>
      </c>
      <c r="B16" s="71"/>
      <c r="C16" s="71"/>
      <c r="D16" s="26">
        <f>SUM(D17)</f>
        <v>96.26515200000001</v>
      </c>
      <c r="E16" s="25">
        <f>SUM(E17)</f>
        <v>0.13108</v>
      </c>
      <c r="F16" s="1"/>
      <c r="G16" s="50"/>
    </row>
    <row r="17" spans="1:7" ht="15">
      <c r="A17" s="15">
        <v>7</v>
      </c>
      <c r="B17" s="16" t="s">
        <v>22</v>
      </c>
      <c r="C17" s="16" t="s">
        <v>11</v>
      </c>
      <c r="D17" s="18">
        <f>E17*12*$D$2</f>
        <v>96.26515200000001</v>
      </c>
      <c r="E17" s="24">
        <v>0.13108</v>
      </c>
      <c r="F17" s="1"/>
      <c r="G17" s="50"/>
    </row>
    <row r="18" spans="1:6" ht="15">
      <c r="A18" s="11"/>
      <c r="B18" s="27" t="s">
        <v>12</v>
      </c>
      <c r="C18" s="27"/>
      <c r="D18" s="20">
        <f>D7+D11+D13+D16</f>
        <v>1525.451616</v>
      </c>
      <c r="E18" s="20">
        <f>E7+E11+E13+E16</f>
        <v>2.07714</v>
      </c>
      <c r="F18" s="8"/>
    </row>
    <row r="19" spans="1:6" ht="15">
      <c r="A19" s="29"/>
      <c r="B19" s="2"/>
      <c r="C19" s="30"/>
      <c r="D19" s="31"/>
      <c r="E19" s="32"/>
      <c r="F19" s="1"/>
    </row>
    <row r="20" spans="1:6" ht="11.25" customHeight="1">
      <c r="A20" s="33"/>
      <c r="B20" s="33"/>
      <c r="C20" s="33"/>
      <c r="D20" s="33"/>
      <c r="E20" s="33"/>
      <c r="F20" s="34"/>
    </row>
    <row r="21" spans="1:6" ht="105">
      <c r="A21" s="13" t="s">
        <v>13</v>
      </c>
      <c r="B21" s="13" t="s">
        <v>18</v>
      </c>
      <c r="C21" s="13" t="s">
        <v>20</v>
      </c>
      <c r="D21" s="13" t="s">
        <v>14</v>
      </c>
      <c r="E21" s="13" t="s">
        <v>25</v>
      </c>
      <c r="F21" s="13" t="s">
        <v>15</v>
      </c>
    </row>
    <row r="22" spans="1:6" ht="15">
      <c r="A22" s="13">
        <v>1</v>
      </c>
      <c r="B22" s="47" t="s">
        <v>97</v>
      </c>
      <c r="C22" s="13" t="s">
        <v>99</v>
      </c>
      <c r="D22" s="54">
        <f>3.1*700.54</f>
        <v>2171.674</v>
      </c>
      <c r="E22" s="35">
        <f>D22/12/$D$2</f>
        <v>2.957072440087146</v>
      </c>
      <c r="F22" s="13">
        <v>2</v>
      </c>
    </row>
    <row r="23" spans="1:6" ht="15">
      <c r="A23" s="13"/>
      <c r="B23" s="36" t="s">
        <v>19</v>
      </c>
      <c r="C23" s="12"/>
      <c r="D23" s="73">
        <f>SUM(D22:D22)</f>
        <v>2171.674</v>
      </c>
      <c r="E23" s="37">
        <f>SUM(E22:E22)</f>
        <v>2.957072440087146</v>
      </c>
      <c r="F23" s="38"/>
    </row>
    <row r="24" spans="1:6" ht="15">
      <c r="A24" s="29"/>
      <c r="B24" s="2"/>
      <c r="C24" s="39"/>
      <c r="D24" s="39"/>
      <c r="E24" s="39"/>
      <c r="F24" s="39"/>
    </row>
    <row r="25" spans="1:6" ht="29.25">
      <c r="A25" s="29"/>
      <c r="B25" s="2" t="s">
        <v>16</v>
      </c>
      <c r="C25" s="3">
        <f>D18+D23</f>
        <v>3697.1256160000003</v>
      </c>
      <c r="D25" s="3"/>
      <c r="E25" s="3"/>
      <c r="F25" s="39"/>
    </row>
    <row r="26" spans="1:6" ht="15">
      <c r="A26" s="29"/>
      <c r="B26" s="2" t="s">
        <v>24</v>
      </c>
      <c r="C26" s="40">
        <f>E18+E23</f>
        <v>5.0342124400871455</v>
      </c>
      <c r="D26" s="39"/>
      <c r="E26" s="39"/>
      <c r="F26" s="39"/>
    </row>
    <row r="27" ht="5.25" customHeight="1"/>
    <row r="28" spans="1:6" ht="30.75" customHeight="1">
      <c r="A28" s="64" t="s">
        <v>94</v>
      </c>
      <c r="B28" s="64"/>
      <c r="C28" s="64"/>
      <c r="D28" s="64"/>
      <c r="E28" s="64"/>
      <c r="F28" s="64"/>
    </row>
    <row r="29" spans="1:6" ht="15">
      <c r="A29" s="5"/>
      <c r="B29" s="5"/>
      <c r="C29" s="5"/>
      <c r="D29" s="1"/>
      <c r="E29" s="1"/>
      <c r="F29" s="1"/>
    </row>
    <row r="30" spans="1:6" ht="85.5">
      <c r="A30" s="10"/>
      <c r="B30" s="11" t="s">
        <v>1</v>
      </c>
      <c r="C30" s="11" t="s">
        <v>2</v>
      </c>
      <c r="D30" s="11" t="s">
        <v>3</v>
      </c>
      <c r="E30" s="11" t="s">
        <v>4</v>
      </c>
      <c r="F30" s="1"/>
    </row>
    <row r="31" spans="1:5" ht="30" customHeight="1">
      <c r="A31" s="70" t="s">
        <v>95</v>
      </c>
      <c r="B31" s="70"/>
      <c r="C31" s="70"/>
      <c r="D31" s="20">
        <f>D32</f>
        <v>8.0784</v>
      </c>
      <c r="E31" s="20">
        <f>E32</f>
        <v>0.011</v>
      </c>
    </row>
    <row r="32" spans="1:5" ht="30">
      <c r="A32" s="15">
        <v>1</v>
      </c>
      <c r="B32" s="41" t="s">
        <v>17</v>
      </c>
      <c r="C32" s="41" t="s">
        <v>23</v>
      </c>
      <c r="D32" s="18">
        <f>E32*$D$2*12</f>
        <v>8.0784</v>
      </c>
      <c r="E32" s="42">
        <v>0.011</v>
      </c>
    </row>
    <row r="33" spans="1:5" ht="30" customHeight="1">
      <c r="A33" s="70" t="s">
        <v>92</v>
      </c>
      <c r="B33" s="70"/>
      <c r="C33" s="70"/>
      <c r="D33" s="20">
        <f>D34</f>
        <v>48.4704</v>
      </c>
      <c r="E33" s="20">
        <f>E34</f>
        <v>0.066</v>
      </c>
    </row>
    <row r="34" spans="1:5" ht="15">
      <c r="A34" s="15">
        <v>2</v>
      </c>
      <c r="B34" s="43" t="s">
        <v>6</v>
      </c>
      <c r="C34" s="10" t="s">
        <v>23</v>
      </c>
      <c r="D34" s="18">
        <f>E34*$D$2*12</f>
        <v>48.4704</v>
      </c>
      <c r="E34" s="19">
        <v>0.066</v>
      </c>
    </row>
    <row r="35" spans="1:6" ht="15">
      <c r="A35" s="11"/>
      <c r="B35" s="27" t="s">
        <v>12</v>
      </c>
      <c r="C35" s="27"/>
      <c r="D35" s="28">
        <f>D31+D33</f>
        <v>56.5488</v>
      </c>
      <c r="E35" s="20">
        <f>E31+E33</f>
        <v>0.077</v>
      </c>
      <c r="F35" s="8"/>
    </row>
    <row r="38" spans="1:6" ht="105">
      <c r="A38" s="13" t="s">
        <v>13</v>
      </c>
      <c r="B38" s="13" t="s">
        <v>18</v>
      </c>
      <c r="C38" s="13" t="s">
        <v>20</v>
      </c>
      <c r="D38" s="13" t="s">
        <v>14</v>
      </c>
      <c r="E38" s="13" t="s">
        <v>25</v>
      </c>
      <c r="F38" s="13" t="s">
        <v>15</v>
      </c>
    </row>
    <row r="39" spans="1:6" ht="15">
      <c r="A39" s="13">
        <v>1</v>
      </c>
      <c r="B39" s="47" t="s">
        <v>97</v>
      </c>
      <c r="C39" s="13" t="s">
        <v>99</v>
      </c>
      <c r="D39" s="54">
        <f>3.1*700.54</f>
        <v>2171.674</v>
      </c>
      <c r="E39" s="48">
        <f>D39/12/$D$2</f>
        <v>2.957072440087146</v>
      </c>
      <c r="F39" s="13">
        <v>2</v>
      </c>
    </row>
    <row r="40" spans="1:6" ht="15">
      <c r="A40" s="44"/>
      <c r="B40" s="44" t="s">
        <v>19</v>
      </c>
      <c r="C40" s="44"/>
      <c r="D40" s="46">
        <f>SUM(D39:D39)</f>
        <v>2171.674</v>
      </c>
      <c r="E40" s="46">
        <f>SUM(E39:E39)</f>
        <v>2.957072440087146</v>
      </c>
      <c r="F40" s="55">
        <v>2</v>
      </c>
    </row>
    <row r="42" spans="1:5" ht="33" customHeight="1">
      <c r="A42" s="62" t="s">
        <v>74</v>
      </c>
      <c r="B42" s="63"/>
      <c r="C42" s="3">
        <f>C25</f>
        <v>3697.1256160000003</v>
      </c>
      <c r="D42" s="52"/>
      <c r="E42" s="52"/>
    </row>
  </sheetData>
  <mergeCells count="10">
    <mergeCell ref="A42:B42"/>
    <mergeCell ref="A33:C33"/>
    <mergeCell ref="A13:C13"/>
    <mergeCell ref="A16:C16"/>
    <mergeCell ref="A28:F28"/>
    <mergeCell ref="A31:C31"/>
    <mergeCell ref="A1:E1"/>
    <mergeCell ref="A4:E4"/>
    <mergeCell ref="A7:C7"/>
    <mergeCell ref="A11:C11"/>
  </mergeCells>
  <printOptions/>
  <pageMargins left="0.7874015748031497" right="0.2755905511811024" top="0.7874015748031497" bottom="0.5905511811023623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89"/>
  <sheetViews>
    <sheetView workbookViewId="0" topLeftCell="A79">
      <selection activeCell="A85" sqref="A85:D85"/>
    </sheetView>
  </sheetViews>
  <sheetFormatPr defaultColWidth="9.00390625" defaultRowHeight="12.75"/>
  <cols>
    <col min="1" max="1" width="2.875" style="4" customWidth="1"/>
    <col min="2" max="2" width="42.125" style="4" customWidth="1"/>
    <col min="3" max="3" width="16.375" style="4" customWidth="1"/>
    <col min="4" max="4" width="11.00390625" style="4" customWidth="1"/>
    <col min="5" max="5" width="12.00390625" style="4" customWidth="1"/>
    <col min="6" max="16384" width="9.125" style="4" customWidth="1"/>
  </cols>
  <sheetData>
    <row r="1" spans="1:6" ht="15">
      <c r="A1" s="64" t="s">
        <v>78</v>
      </c>
      <c r="B1" s="64"/>
      <c r="C1" s="64"/>
      <c r="D1" s="64"/>
      <c r="E1" s="64"/>
      <c r="F1" s="1"/>
    </row>
    <row r="2" spans="1:6" ht="15">
      <c r="A2" s="1"/>
      <c r="B2" s="5" t="s">
        <v>49</v>
      </c>
      <c r="C2" s="6"/>
      <c r="D2" s="7">
        <v>44.2</v>
      </c>
      <c r="E2" s="8" t="s">
        <v>0</v>
      </c>
      <c r="F2" s="1"/>
    </row>
    <row r="3" spans="1:6" ht="17.25" customHeight="1">
      <c r="A3" s="1"/>
      <c r="B3" s="9"/>
      <c r="C3" s="1"/>
      <c r="D3" s="1"/>
      <c r="E3" s="1"/>
      <c r="F3" s="1"/>
    </row>
    <row r="4" spans="1:6" ht="29.25" customHeight="1">
      <c r="A4" s="64" t="s">
        <v>93</v>
      </c>
      <c r="B4" s="64"/>
      <c r="C4" s="64"/>
      <c r="D4" s="64"/>
      <c r="E4" s="64"/>
      <c r="F4" s="1"/>
    </row>
    <row r="5" spans="1:6" ht="12" customHeight="1">
      <c r="A5" s="5"/>
      <c r="B5" s="5"/>
      <c r="C5" s="5"/>
      <c r="D5" s="5"/>
      <c r="E5" s="5"/>
      <c r="F5" s="1"/>
    </row>
    <row r="6" spans="1:6" ht="87.75" customHeight="1">
      <c r="A6" s="10"/>
      <c r="B6" s="11" t="s">
        <v>1</v>
      </c>
      <c r="C6" s="11" t="s">
        <v>2</v>
      </c>
      <c r="D6" s="11" t="s">
        <v>3</v>
      </c>
      <c r="E6" s="11" t="s">
        <v>4</v>
      </c>
      <c r="F6" s="1"/>
    </row>
    <row r="7" spans="1:7" ht="15">
      <c r="A7" s="65" t="s">
        <v>29</v>
      </c>
      <c r="B7" s="66"/>
      <c r="C7" s="67"/>
      <c r="D7" s="20">
        <f>SUM(D8:D10)</f>
        <v>390.7069608</v>
      </c>
      <c r="E7" s="20">
        <f>SUM(E8:E10)</f>
        <v>0.7366269999999999</v>
      </c>
      <c r="F7" s="23"/>
      <c r="G7" s="22"/>
    </row>
    <row r="8" spans="1:7" ht="15">
      <c r="A8" s="15">
        <v>1</v>
      </c>
      <c r="B8" s="10" t="s">
        <v>7</v>
      </c>
      <c r="C8" s="17" t="s">
        <v>8</v>
      </c>
      <c r="D8" s="18">
        <f>E8*$D$2*12</f>
        <v>270.8657328</v>
      </c>
      <c r="E8" s="74">
        <v>0.510682</v>
      </c>
      <c r="F8" s="21"/>
      <c r="G8" s="22"/>
    </row>
    <row r="9" spans="1:7" ht="15">
      <c r="A9" s="15">
        <v>2</v>
      </c>
      <c r="B9" s="10" t="s">
        <v>96</v>
      </c>
      <c r="C9" s="17" t="s">
        <v>8</v>
      </c>
      <c r="D9" s="18">
        <f>E9*$D$2*12</f>
        <v>94.6509408</v>
      </c>
      <c r="E9" s="24">
        <v>0.178452</v>
      </c>
      <c r="F9" s="21"/>
      <c r="G9" s="22"/>
    </row>
    <row r="10" spans="1:7" ht="30">
      <c r="A10" s="15">
        <v>3</v>
      </c>
      <c r="B10" s="16" t="s">
        <v>9</v>
      </c>
      <c r="C10" s="16" t="s">
        <v>10</v>
      </c>
      <c r="D10" s="18">
        <f>E10*$D$2*12</f>
        <v>25.1902872</v>
      </c>
      <c r="E10" s="74">
        <v>0.047493</v>
      </c>
      <c r="F10" s="21"/>
      <c r="G10" s="22"/>
    </row>
    <row r="11" spans="1:7" ht="29.25" customHeight="1">
      <c r="A11" s="65" t="s">
        <v>91</v>
      </c>
      <c r="B11" s="68"/>
      <c r="C11" s="69"/>
      <c r="D11" s="25">
        <f>SUM(D12:D12)</f>
        <v>14.431653600000002</v>
      </c>
      <c r="E11" s="25">
        <f>SUM(E12:E12)</f>
        <v>0.027209</v>
      </c>
      <c r="F11" s="21"/>
      <c r="G11" s="22"/>
    </row>
    <row r="12" spans="1:6" ht="60.75" customHeight="1">
      <c r="A12" s="15">
        <v>4</v>
      </c>
      <c r="B12" s="16" t="s">
        <v>28</v>
      </c>
      <c r="C12" s="16" t="s">
        <v>5</v>
      </c>
      <c r="D12" s="18">
        <f>E12*12*$D$2</f>
        <v>14.431653600000002</v>
      </c>
      <c r="E12" s="74">
        <v>0.027209</v>
      </c>
      <c r="F12" s="1"/>
    </row>
    <row r="13" spans="1:7" ht="15">
      <c r="A13" s="71" t="s">
        <v>26</v>
      </c>
      <c r="B13" s="72"/>
      <c r="C13" s="72"/>
      <c r="D13" s="14">
        <f>SUM(D14:D15)</f>
        <v>460.70119680000005</v>
      </c>
      <c r="E13" s="14">
        <f>SUM(E14:E15)</f>
        <v>0.868592</v>
      </c>
      <c r="F13" s="1"/>
      <c r="G13" s="50"/>
    </row>
    <row r="14" spans="1:7" ht="60">
      <c r="A14" s="15">
        <v>5</v>
      </c>
      <c r="B14" s="16" t="s">
        <v>37</v>
      </c>
      <c r="C14" s="16" t="s">
        <v>5</v>
      </c>
      <c r="D14" s="18">
        <f>E14*12*$D$2</f>
        <v>96.63888</v>
      </c>
      <c r="E14" s="18">
        <v>0.1822</v>
      </c>
      <c r="F14" s="1"/>
      <c r="G14" s="50"/>
    </row>
    <row r="15" spans="1:7" ht="75">
      <c r="A15" s="15">
        <v>6</v>
      </c>
      <c r="B15" s="16" t="s">
        <v>21</v>
      </c>
      <c r="C15" s="16" t="s">
        <v>34</v>
      </c>
      <c r="D15" s="18">
        <f>E15*12*$D$2</f>
        <v>364.0623168</v>
      </c>
      <c r="E15" s="74">
        <v>0.686392</v>
      </c>
      <c r="F15" s="1"/>
      <c r="G15" s="50"/>
    </row>
    <row r="16" spans="1:8" ht="15">
      <c r="A16" s="71" t="s">
        <v>27</v>
      </c>
      <c r="B16" s="71"/>
      <c r="C16" s="71"/>
      <c r="D16" s="26">
        <f>SUM(D17)</f>
        <v>90.11496000000001</v>
      </c>
      <c r="E16" s="25">
        <f>SUM(E17)</f>
        <v>0.1699</v>
      </c>
      <c r="F16" s="1"/>
      <c r="G16" s="50"/>
      <c r="H16" s="53"/>
    </row>
    <row r="17" spans="1:7" ht="15">
      <c r="A17" s="15">
        <v>7</v>
      </c>
      <c r="B17" s="16" t="s">
        <v>22</v>
      </c>
      <c r="C17" s="16" t="s">
        <v>11</v>
      </c>
      <c r="D17" s="18">
        <f>E17*12*$D$2</f>
        <v>90.11496000000001</v>
      </c>
      <c r="E17" s="24">
        <v>0.1699</v>
      </c>
      <c r="F17" s="1"/>
      <c r="G17" s="50"/>
    </row>
    <row r="18" spans="1:6" ht="15">
      <c r="A18" s="11"/>
      <c r="B18" s="27" t="s">
        <v>12</v>
      </c>
      <c r="C18" s="27"/>
      <c r="D18" s="20">
        <f>D7+D11+D13+D16</f>
        <v>955.9547712</v>
      </c>
      <c r="E18" s="20">
        <f>E7+E11+E13+E16</f>
        <v>1.802328</v>
      </c>
      <c r="F18" s="8"/>
    </row>
    <row r="19" spans="1:6" ht="15">
      <c r="A19" s="29"/>
      <c r="B19" s="2"/>
      <c r="C19" s="30"/>
      <c r="D19" s="31"/>
      <c r="E19" s="32"/>
      <c r="F19" s="1"/>
    </row>
    <row r="20" spans="1:6" ht="9" customHeight="1">
      <c r="A20" s="33"/>
      <c r="B20" s="33"/>
      <c r="C20" s="33"/>
      <c r="D20" s="33"/>
      <c r="E20" s="33"/>
      <c r="F20" s="34"/>
    </row>
    <row r="21" spans="1:6" ht="105">
      <c r="A21" s="13" t="s">
        <v>13</v>
      </c>
      <c r="B21" s="13" t="s">
        <v>18</v>
      </c>
      <c r="C21" s="13" t="s">
        <v>20</v>
      </c>
      <c r="D21" s="13" t="s">
        <v>14</v>
      </c>
      <c r="E21" s="13" t="s">
        <v>25</v>
      </c>
      <c r="F21" s="13" t="s">
        <v>15</v>
      </c>
    </row>
    <row r="22" spans="1:6" ht="15">
      <c r="A22" s="13">
        <v>1</v>
      </c>
      <c r="B22" s="47" t="s">
        <v>97</v>
      </c>
      <c r="C22" s="13" t="s">
        <v>101</v>
      </c>
      <c r="D22" s="54">
        <f>2.2*700.54</f>
        <v>1541.188</v>
      </c>
      <c r="E22" s="35">
        <f>D22/12/$D$2</f>
        <v>2.905708898944193</v>
      </c>
      <c r="F22" s="13">
        <v>2</v>
      </c>
    </row>
    <row r="23" spans="1:6" ht="15">
      <c r="A23" s="13"/>
      <c r="B23" s="36" t="s">
        <v>19</v>
      </c>
      <c r="C23" s="12"/>
      <c r="D23" s="73">
        <f>SUM(D22:D22)</f>
        <v>1541.188</v>
      </c>
      <c r="E23" s="37">
        <f>SUM(E22:E22)</f>
        <v>2.905708898944193</v>
      </c>
      <c r="F23" s="38">
        <v>2</v>
      </c>
    </row>
    <row r="24" spans="1:6" ht="15">
      <c r="A24" s="29"/>
      <c r="B24" s="2"/>
      <c r="C24" s="39"/>
      <c r="D24" s="39"/>
      <c r="E24" s="39"/>
      <c r="F24" s="39"/>
    </row>
    <row r="25" spans="1:6" ht="29.25">
      <c r="A25" s="29"/>
      <c r="B25" s="2" t="s">
        <v>16</v>
      </c>
      <c r="C25" s="3">
        <f>D18+D23</f>
        <v>2497.1427712</v>
      </c>
      <c r="D25" s="3"/>
      <c r="E25" s="3"/>
      <c r="F25" s="39"/>
    </row>
    <row r="26" spans="1:6" ht="15">
      <c r="A26" s="29"/>
      <c r="B26" s="2" t="s">
        <v>24</v>
      </c>
      <c r="C26" s="40">
        <f>E18+E23</f>
        <v>4.708036898944193</v>
      </c>
      <c r="D26" s="39"/>
      <c r="E26" s="39"/>
      <c r="F26" s="39"/>
    </row>
    <row r="28" spans="1:6" ht="33" customHeight="1">
      <c r="A28" s="64" t="s">
        <v>94</v>
      </c>
      <c r="B28" s="64"/>
      <c r="C28" s="64"/>
      <c r="D28" s="64"/>
      <c r="E28" s="64"/>
      <c r="F28" s="64"/>
    </row>
    <row r="29" spans="1:6" ht="15">
      <c r="A29" s="5"/>
      <c r="B29" s="5"/>
      <c r="C29" s="5"/>
      <c r="D29" s="1"/>
      <c r="E29" s="1"/>
      <c r="F29" s="1"/>
    </row>
    <row r="30" spans="1:6" ht="85.5">
      <c r="A30" s="10"/>
      <c r="B30" s="11" t="s">
        <v>1</v>
      </c>
      <c r="C30" s="11" t="s">
        <v>2</v>
      </c>
      <c r="D30" s="11" t="s">
        <v>3</v>
      </c>
      <c r="E30" s="11" t="s">
        <v>4</v>
      </c>
      <c r="F30" s="1"/>
    </row>
    <row r="31" spans="1:5" ht="15">
      <c r="A31" s="70" t="s">
        <v>95</v>
      </c>
      <c r="B31" s="70"/>
      <c r="C31" s="70"/>
      <c r="D31" s="20">
        <f>D32</f>
        <v>5.8344000000000005</v>
      </c>
      <c r="E31" s="20">
        <f>E32</f>
        <v>0.011</v>
      </c>
    </row>
    <row r="32" spans="1:5" ht="30">
      <c r="A32" s="15">
        <v>1</v>
      </c>
      <c r="B32" s="41" t="s">
        <v>17</v>
      </c>
      <c r="C32" s="41" t="s">
        <v>23</v>
      </c>
      <c r="D32" s="18">
        <f>E32*$D$2*12</f>
        <v>5.8344000000000005</v>
      </c>
      <c r="E32" s="42">
        <v>0.011</v>
      </c>
    </row>
    <row r="33" spans="1:5" ht="30" customHeight="1">
      <c r="A33" s="70" t="s">
        <v>92</v>
      </c>
      <c r="B33" s="70"/>
      <c r="C33" s="70"/>
      <c r="D33" s="20">
        <f>D34</f>
        <v>35.0064</v>
      </c>
      <c r="E33" s="20">
        <f>E34</f>
        <v>0.066</v>
      </c>
    </row>
    <row r="34" spans="1:5" ht="15">
      <c r="A34" s="15">
        <v>2</v>
      </c>
      <c r="B34" s="43" t="s">
        <v>6</v>
      </c>
      <c r="C34" s="10" t="s">
        <v>23</v>
      </c>
      <c r="D34" s="18">
        <f>E34*$D$2*12</f>
        <v>35.0064</v>
      </c>
      <c r="E34" s="19">
        <v>0.066</v>
      </c>
    </row>
    <row r="35" spans="1:6" ht="15">
      <c r="A35" s="11"/>
      <c r="B35" s="27" t="s">
        <v>12</v>
      </c>
      <c r="C35" s="27"/>
      <c r="D35" s="28">
        <f>D31+D33</f>
        <v>40.8408</v>
      </c>
      <c r="E35" s="20">
        <f>E31+E33</f>
        <v>0.077</v>
      </c>
      <c r="F35" s="8"/>
    </row>
    <row r="36" ht="8.25" customHeight="1"/>
    <row r="37" ht="7.5" customHeight="1"/>
    <row r="38" spans="1:6" ht="105">
      <c r="A38" s="13" t="s">
        <v>13</v>
      </c>
      <c r="B38" s="13" t="s">
        <v>18</v>
      </c>
      <c r="C38" s="13" t="s">
        <v>20</v>
      </c>
      <c r="D38" s="13" t="s">
        <v>14</v>
      </c>
      <c r="E38" s="13" t="s">
        <v>25</v>
      </c>
      <c r="F38" s="13" t="s">
        <v>15</v>
      </c>
    </row>
    <row r="39" spans="1:6" ht="15">
      <c r="A39" s="13">
        <v>1</v>
      </c>
      <c r="B39" s="47" t="s">
        <v>97</v>
      </c>
      <c r="C39" s="13" t="s">
        <v>101</v>
      </c>
      <c r="D39" s="54">
        <f>2.2*700.54</f>
        <v>1541.188</v>
      </c>
      <c r="E39" s="48">
        <f>D39/12/$D$2</f>
        <v>2.905708898944193</v>
      </c>
      <c r="F39" s="13">
        <v>2</v>
      </c>
    </row>
    <row r="40" spans="1:6" ht="15">
      <c r="A40" s="44"/>
      <c r="B40" s="44" t="s">
        <v>19</v>
      </c>
      <c r="C40" s="44"/>
      <c r="D40" s="45">
        <f>SUM(D39:D39)</f>
        <v>1541.188</v>
      </c>
      <c r="E40" s="46">
        <f>SUM(E39:E39)</f>
        <v>2.905708898944193</v>
      </c>
      <c r="F40" s="55">
        <v>2</v>
      </c>
    </row>
    <row r="42" spans="4:5" ht="15">
      <c r="D42" s="52"/>
      <c r="E42" s="52"/>
    </row>
    <row r="44" spans="1:6" ht="15">
      <c r="A44" s="1"/>
      <c r="B44" s="5" t="s">
        <v>50</v>
      </c>
      <c r="C44" s="6"/>
      <c r="D44" s="7">
        <v>39</v>
      </c>
      <c r="E44" s="8" t="s">
        <v>0</v>
      </c>
      <c r="F44" s="1"/>
    </row>
    <row r="45" spans="1:6" ht="18.75" customHeight="1">
      <c r="A45" s="1"/>
      <c r="B45" s="9"/>
      <c r="C45" s="1"/>
      <c r="D45" s="1"/>
      <c r="E45" s="1"/>
      <c r="F45" s="1"/>
    </row>
    <row r="46" spans="1:6" ht="29.25" customHeight="1">
      <c r="A46" s="64" t="s">
        <v>93</v>
      </c>
      <c r="B46" s="64"/>
      <c r="C46" s="64"/>
      <c r="D46" s="64"/>
      <c r="E46" s="64"/>
      <c r="F46" s="1"/>
    </row>
    <row r="47" spans="1:6" ht="17.25" customHeight="1">
      <c r="A47" s="5"/>
      <c r="B47" s="5"/>
      <c r="C47" s="5"/>
      <c r="D47" s="5"/>
      <c r="E47" s="5"/>
      <c r="F47" s="1"/>
    </row>
    <row r="48" spans="1:6" ht="90" customHeight="1">
      <c r="A48" s="10"/>
      <c r="B48" s="11" t="s">
        <v>1</v>
      </c>
      <c r="C48" s="11" t="s">
        <v>2</v>
      </c>
      <c r="D48" s="11" t="s">
        <v>3</v>
      </c>
      <c r="E48" s="11" t="s">
        <v>4</v>
      </c>
      <c r="F48" s="1"/>
    </row>
    <row r="49" spans="1:7" ht="15">
      <c r="A49" s="65" t="s">
        <v>29</v>
      </c>
      <c r="B49" s="66"/>
      <c r="C49" s="67"/>
      <c r="D49" s="20">
        <f>SUM(D50:D52)</f>
        <v>1367.476812</v>
      </c>
      <c r="E49" s="20">
        <f>SUM(E50:E52)</f>
        <v>2.9219589999999998</v>
      </c>
      <c r="F49" s="23"/>
      <c r="G49" s="22"/>
    </row>
    <row r="50" spans="1:7" ht="15">
      <c r="A50" s="15">
        <v>1</v>
      </c>
      <c r="B50" s="10" t="s">
        <v>7</v>
      </c>
      <c r="C50" s="17" t="s">
        <v>8</v>
      </c>
      <c r="D50" s="18">
        <f>E50*$D$44*12</f>
        <v>948.031344</v>
      </c>
      <c r="E50" s="74">
        <v>2.025708</v>
      </c>
      <c r="F50" s="21"/>
      <c r="G50" s="22"/>
    </row>
    <row r="51" spans="1:7" ht="15">
      <c r="A51" s="15">
        <v>2</v>
      </c>
      <c r="B51" s="10" t="s">
        <v>96</v>
      </c>
      <c r="C51" s="17" t="s">
        <v>8</v>
      </c>
      <c r="D51" s="18">
        <f>E51*$D$44*12</f>
        <v>331.278948</v>
      </c>
      <c r="E51" s="24">
        <v>0.707861</v>
      </c>
      <c r="F51" s="21"/>
      <c r="G51" s="22"/>
    </row>
    <row r="52" spans="1:7" ht="30">
      <c r="A52" s="15">
        <v>3</v>
      </c>
      <c r="B52" s="16" t="s">
        <v>9</v>
      </c>
      <c r="C52" s="16" t="s">
        <v>10</v>
      </c>
      <c r="D52" s="18">
        <f>E52*$D$44*12</f>
        <v>88.16652</v>
      </c>
      <c r="E52" s="74">
        <v>0.18839</v>
      </c>
      <c r="F52" s="21"/>
      <c r="G52" s="22"/>
    </row>
    <row r="53" spans="1:7" ht="30" customHeight="1">
      <c r="A53" s="65" t="s">
        <v>91</v>
      </c>
      <c r="B53" s="68"/>
      <c r="C53" s="69"/>
      <c r="D53" s="25">
        <f>SUM(D54:D54)</f>
        <v>14.431716</v>
      </c>
      <c r="E53" s="25">
        <f>SUM(E54:E54)</f>
        <v>0.030837</v>
      </c>
      <c r="F53" s="21"/>
      <c r="G53" s="22"/>
    </row>
    <row r="54" spans="1:6" ht="61.5" customHeight="1">
      <c r="A54" s="15">
        <v>4</v>
      </c>
      <c r="B54" s="16" t="s">
        <v>28</v>
      </c>
      <c r="C54" s="16" t="s">
        <v>5</v>
      </c>
      <c r="D54" s="18">
        <f>E54*12*$D$44</f>
        <v>14.431716</v>
      </c>
      <c r="E54" s="74">
        <v>0.030837</v>
      </c>
      <c r="F54" s="1"/>
    </row>
    <row r="55" spans="1:7" ht="15">
      <c r="A55" s="71" t="s">
        <v>26</v>
      </c>
      <c r="B55" s="72"/>
      <c r="C55" s="72"/>
      <c r="D55" s="14">
        <f>SUM(D56:D57)</f>
        <v>452.97813600000006</v>
      </c>
      <c r="E55" s="14">
        <f>SUM(E56:E57)</f>
        <v>0.967902</v>
      </c>
      <c r="F55" s="1"/>
      <c r="G55" s="50"/>
    </row>
    <row r="56" spans="1:7" ht="60">
      <c r="A56" s="15">
        <v>5</v>
      </c>
      <c r="B56" s="16" t="s">
        <v>37</v>
      </c>
      <c r="C56" s="16" t="s">
        <v>5</v>
      </c>
      <c r="D56" s="18">
        <f>E56*12*$D$44</f>
        <v>96.63919200000001</v>
      </c>
      <c r="E56" s="74">
        <v>0.206494</v>
      </c>
      <c r="F56" s="1"/>
      <c r="G56" s="50"/>
    </row>
    <row r="57" spans="1:7" ht="75">
      <c r="A57" s="15">
        <v>6</v>
      </c>
      <c r="B57" s="16" t="s">
        <v>21</v>
      </c>
      <c r="C57" s="16" t="s">
        <v>34</v>
      </c>
      <c r="D57" s="18">
        <f>E57*12*$D$44</f>
        <v>356.338944</v>
      </c>
      <c r="E57" s="74">
        <v>0.761408</v>
      </c>
      <c r="F57" s="1"/>
      <c r="G57" s="50"/>
    </row>
    <row r="58" spans="1:8" ht="15">
      <c r="A58" s="71" t="s">
        <v>27</v>
      </c>
      <c r="B58" s="71"/>
      <c r="C58" s="71"/>
      <c r="D58" s="26">
        <f>SUM(D59)</f>
        <v>101.5092</v>
      </c>
      <c r="E58" s="25">
        <f>SUM(E59)</f>
        <v>0.2169</v>
      </c>
      <c r="F58" s="1"/>
      <c r="G58" s="50"/>
      <c r="H58" s="53"/>
    </row>
    <row r="59" spans="1:7" ht="15">
      <c r="A59" s="15">
        <v>7</v>
      </c>
      <c r="B59" s="16" t="s">
        <v>22</v>
      </c>
      <c r="C59" s="16" t="s">
        <v>11</v>
      </c>
      <c r="D59" s="18">
        <f>E59*12*$D$44</f>
        <v>101.5092</v>
      </c>
      <c r="E59" s="24">
        <v>0.2169</v>
      </c>
      <c r="F59" s="1"/>
      <c r="G59" s="50"/>
    </row>
    <row r="60" spans="1:6" ht="15">
      <c r="A60" s="11"/>
      <c r="B60" s="27" t="s">
        <v>12</v>
      </c>
      <c r="C60" s="27"/>
      <c r="D60" s="20">
        <f>D49+D53+D55+D58</f>
        <v>1936.395864</v>
      </c>
      <c r="E60" s="20">
        <f>E49+E53+E55+E58</f>
        <v>4.137598</v>
      </c>
      <c r="F60" s="8"/>
    </row>
    <row r="61" spans="1:6" ht="15">
      <c r="A61" s="29"/>
      <c r="B61" s="2"/>
      <c r="C61" s="30"/>
      <c r="D61" s="31"/>
      <c r="E61" s="32"/>
      <c r="F61" s="1"/>
    </row>
    <row r="62" spans="1:6" ht="15">
      <c r="A62" s="33"/>
      <c r="B62" s="33"/>
      <c r="C62" s="33"/>
      <c r="D62" s="33"/>
      <c r="E62" s="33"/>
      <c r="F62" s="34"/>
    </row>
    <row r="63" spans="1:6" ht="105">
      <c r="A63" s="13" t="s">
        <v>13</v>
      </c>
      <c r="B63" s="13" t="s">
        <v>18</v>
      </c>
      <c r="C63" s="13" t="s">
        <v>20</v>
      </c>
      <c r="D63" s="13" t="s">
        <v>14</v>
      </c>
      <c r="E63" s="13" t="s">
        <v>25</v>
      </c>
      <c r="F63" s="13" t="s">
        <v>15</v>
      </c>
    </row>
    <row r="64" spans="1:6" ht="15">
      <c r="A64" s="13">
        <v>1</v>
      </c>
      <c r="B64" s="47" t="s">
        <v>97</v>
      </c>
      <c r="C64" s="13" t="s">
        <v>36</v>
      </c>
      <c r="D64" s="54">
        <f>2*700.54</f>
        <v>1401.08</v>
      </c>
      <c r="E64" s="35">
        <f>D64/12/$D$44</f>
        <v>2.9937606837606836</v>
      </c>
      <c r="F64" s="13">
        <v>2</v>
      </c>
    </row>
    <row r="65" spans="1:6" ht="15">
      <c r="A65" s="13"/>
      <c r="B65" s="36" t="s">
        <v>19</v>
      </c>
      <c r="C65" s="12"/>
      <c r="D65" s="73">
        <f>SUM(D64:D64)</f>
        <v>1401.08</v>
      </c>
      <c r="E65" s="37">
        <f>SUM(E64:E64)</f>
        <v>2.9937606837606836</v>
      </c>
      <c r="F65" s="38">
        <v>2</v>
      </c>
    </row>
    <row r="66" spans="1:6" ht="15">
      <c r="A66" s="29"/>
      <c r="B66" s="2"/>
      <c r="C66" s="39"/>
      <c r="D66" s="39"/>
      <c r="E66" s="39"/>
      <c r="F66" s="39"/>
    </row>
    <row r="67" spans="1:6" ht="15">
      <c r="A67" s="29"/>
      <c r="B67" s="2"/>
      <c r="C67" s="39"/>
      <c r="D67" s="39"/>
      <c r="E67" s="39"/>
      <c r="F67" s="39"/>
    </row>
    <row r="68" spans="1:6" ht="29.25">
      <c r="A68" s="29"/>
      <c r="B68" s="2" t="s">
        <v>16</v>
      </c>
      <c r="C68" s="3">
        <f>D60+D65</f>
        <v>3337.475864</v>
      </c>
      <c r="D68" s="3"/>
      <c r="E68" s="3"/>
      <c r="F68" s="39"/>
    </row>
    <row r="69" spans="1:6" ht="15">
      <c r="A69" s="29"/>
      <c r="B69" s="2" t="s">
        <v>24</v>
      </c>
      <c r="C69" s="40">
        <f>E60+E65</f>
        <v>7.131358683760683</v>
      </c>
      <c r="D69" s="39"/>
      <c r="E69" s="39"/>
      <c r="F69" s="39"/>
    </row>
    <row r="72" spans="1:6" ht="33" customHeight="1">
      <c r="A72" s="64" t="s">
        <v>94</v>
      </c>
      <c r="B72" s="64"/>
      <c r="C72" s="64"/>
      <c r="D72" s="64"/>
      <c r="E72" s="64"/>
      <c r="F72" s="64"/>
    </row>
    <row r="73" spans="1:6" ht="15">
      <c r="A73" s="5"/>
      <c r="B73" s="5"/>
      <c r="C73" s="5"/>
      <c r="D73" s="1"/>
      <c r="E73" s="1"/>
      <c r="F73" s="1"/>
    </row>
    <row r="74" spans="1:6" ht="85.5">
      <c r="A74" s="10"/>
      <c r="B74" s="11" t="s">
        <v>1</v>
      </c>
      <c r="C74" s="11" t="s">
        <v>2</v>
      </c>
      <c r="D74" s="11" t="s">
        <v>3</v>
      </c>
      <c r="E74" s="11" t="s">
        <v>4</v>
      </c>
      <c r="F74" s="1"/>
    </row>
    <row r="75" spans="1:5" ht="30" customHeight="1">
      <c r="A75" s="70" t="s">
        <v>95</v>
      </c>
      <c r="B75" s="70"/>
      <c r="C75" s="70"/>
      <c r="D75" s="20">
        <f>D76</f>
        <v>5.148</v>
      </c>
      <c r="E75" s="20">
        <f>E76</f>
        <v>0.011</v>
      </c>
    </row>
    <row r="76" spans="1:5" ht="30">
      <c r="A76" s="15">
        <v>1</v>
      </c>
      <c r="B76" s="41" t="s">
        <v>17</v>
      </c>
      <c r="C76" s="41" t="s">
        <v>23</v>
      </c>
      <c r="D76" s="18">
        <f>E76*$D$44*12</f>
        <v>5.148</v>
      </c>
      <c r="E76" s="42">
        <v>0.011</v>
      </c>
    </row>
    <row r="77" spans="1:5" ht="30" customHeight="1">
      <c r="A77" s="70" t="s">
        <v>92</v>
      </c>
      <c r="B77" s="70"/>
      <c r="C77" s="70"/>
      <c r="D77" s="20">
        <f>D78</f>
        <v>30.888000000000005</v>
      </c>
      <c r="E77" s="20">
        <f>E78</f>
        <v>0.066</v>
      </c>
    </row>
    <row r="78" spans="1:5" ht="15">
      <c r="A78" s="15">
        <v>2</v>
      </c>
      <c r="B78" s="43" t="s">
        <v>6</v>
      </c>
      <c r="C78" s="10" t="s">
        <v>23</v>
      </c>
      <c r="D78" s="18">
        <f>E78*$D$44*12</f>
        <v>30.888000000000005</v>
      </c>
      <c r="E78" s="19">
        <v>0.066</v>
      </c>
    </row>
    <row r="79" spans="1:6" ht="15">
      <c r="A79" s="11"/>
      <c r="B79" s="27" t="s">
        <v>12</v>
      </c>
      <c r="C79" s="27"/>
      <c r="D79" s="28">
        <f>D75+D77</f>
        <v>36.036</v>
      </c>
      <c r="E79" s="20">
        <f>E75+E77</f>
        <v>0.077</v>
      </c>
      <c r="F79" s="8"/>
    </row>
    <row r="84" spans="1:6" ht="105">
      <c r="A84" s="13" t="s">
        <v>13</v>
      </c>
      <c r="B84" s="13" t="s">
        <v>18</v>
      </c>
      <c r="C84" s="13" t="s">
        <v>20</v>
      </c>
      <c r="D84" s="13" t="s">
        <v>14</v>
      </c>
      <c r="E84" s="13" t="s">
        <v>25</v>
      </c>
      <c r="F84" s="13" t="s">
        <v>15</v>
      </c>
    </row>
    <row r="85" spans="1:6" ht="15">
      <c r="A85" s="13">
        <v>1</v>
      </c>
      <c r="B85" s="47" t="s">
        <v>97</v>
      </c>
      <c r="C85" s="13" t="s">
        <v>36</v>
      </c>
      <c r="D85" s="54">
        <f>2*700.54</f>
        <v>1401.08</v>
      </c>
      <c r="E85" s="48">
        <f>D85/12/$D$44</f>
        <v>2.9937606837606836</v>
      </c>
      <c r="F85" s="13">
        <v>2</v>
      </c>
    </row>
    <row r="86" spans="1:6" ht="15">
      <c r="A86" s="44"/>
      <c r="B86" s="44" t="s">
        <v>19</v>
      </c>
      <c r="C86" s="44"/>
      <c r="D86" s="46">
        <f>SUM(D85:D85)</f>
        <v>1401.08</v>
      </c>
      <c r="E86" s="46">
        <f>SUM(E85:E85)</f>
        <v>2.9937606837606836</v>
      </c>
      <c r="F86" s="55">
        <v>2</v>
      </c>
    </row>
    <row r="87" spans="1:6" ht="15">
      <c r="A87" s="59"/>
      <c r="B87" s="59"/>
      <c r="C87" s="59"/>
      <c r="D87" s="60"/>
      <c r="E87" s="60"/>
      <c r="F87" s="61"/>
    </row>
    <row r="89" spans="1:5" ht="33.75" customHeight="1">
      <c r="A89" s="62" t="s">
        <v>77</v>
      </c>
      <c r="B89" s="63"/>
      <c r="C89" s="3">
        <f>C25+C68</f>
        <v>5834.6186352</v>
      </c>
      <c r="D89" s="58"/>
      <c r="E89" s="52"/>
    </row>
  </sheetData>
  <mergeCells count="18">
    <mergeCell ref="A1:E1"/>
    <mergeCell ref="A4:E4"/>
    <mergeCell ref="A7:C7"/>
    <mergeCell ref="A11:C11"/>
    <mergeCell ref="A33:C33"/>
    <mergeCell ref="A13:C13"/>
    <mergeCell ref="A16:C16"/>
    <mergeCell ref="A28:F28"/>
    <mergeCell ref="A31:C31"/>
    <mergeCell ref="A89:B89"/>
    <mergeCell ref="A46:E46"/>
    <mergeCell ref="A49:C49"/>
    <mergeCell ref="A53:C53"/>
    <mergeCell ref="A77:C77"/>
    <mergeCell ref="A55:C55"/>
    <mergeCell ref="A58:C58"/>
    <mergeCell ref="A72:F72"/>
    <mergeCell ref="A75:C75"/>
  </mergeCells>
  <printOptions/>
  <pageMargins left="0.7874015748031497" right="0.2755905511811024" top="0.7874015748031497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2"/>
  <sheetViews>
    <sheetView workbookViewId="0" topLeftCell="A31">
      <selection activeCell="A39" sqref="A39:D39"/>
    </sheetView>
  </sheetViews>
  <sheetFormatPr defaultColWidth="9.00390625" defaultRowHeight="12.75"/>
  <cols>
    <col min="1" max="1" width="3.125" style="4" customWidth="1"/>
    <col min="2" max="2" width="42.125" style="4" customWidth="1"/>
    <col min="3" max="3" width="16.375" style="4" customWidth="1"/>
    <col min="4" max="4" width="10.25390625" style="4" customWidth="1"/>
    <col min="5" max="5" width="12.125" style="4" customWidth="1"/>
    <col min="6" max="16384" width="9.125" style="4" customWidth="1"/>
  </cols>
  <sheetData>
    <row r="1" spans="1:6" ht="15">
      <c r="A1" s="64" t="s">
        <v>39</v>
      </c>
      <c r="B1" s="64"/>
      <c r="C1" s="64"/>
      <c r="D1" s="64"/>
      <c r="E1" s="64"/>
      <c r="F1" s="1"/>
    </row>
    <row r="2" spans="1:6" ht="15">
      <c r="A2" s="1"/>
      <c r="B2" s="5" t="s">
        <v>38</v>
      </c>
      <c r="C2" s="6"/>
      <c r="D2" s="7">
        <v>24.3</v>
      </c>
      <c r="E2" s="8" t="s">
        <v>0</v>
      </c>
      <c r="F2" s="1"/>
    </row>
    <row r="3" spans="1:6" ht="11.25" customHeight="1">
      <c r="A3" s="1"/>
      <c r="B3" s="9"/>
      <c r="C3" s="1"/>
      <c r="D3" s="1"/>
      <c r="E3" s="1"/>
      <c r="F3" s="1"/>
    </row>
    <row r="4" spans="1:6" ht="41.25" customHeight="1">
      <c r="A4" s="64" t="s">
        <v>93</v>
      </c>
      <c r="B4" s="64"/>
      <c r="C4" s="64"/>
      <c r="D4" s="64"/>
      <c r="E4" s="64"/>
      <c r="F4" s="1"/>
    </row>
    <row r="5" spans="1:6" ht="15">
      <c r="A5" s="5"/>
      <c r="B5" s="5"/>
      <c r="C5" s="5"/>
      <c r="D5" s="5"/>
      <c r="E5" s="5"/>
      <c r="F5" s="1"/>
    </row>
    <row r="6" spans="1:6" ht="86.25" customHeight="1">
      <c r="A6" s="10"/>
      <c r="B6" s="11" t="s">
        <v>1</v>
      </c>
      <c r="C6" s="11" t="s">
        <v>2</v>
      </c>
      <c r="D6" s="11" t="s">
        <v>3</v>
      </c>
      <c r="E6" s="11" t="s">
        <v>4</v>
      </c>
      <c r="F6" s="1"/>
    </row>
    <row r="7" spans="1:7" ht="15">
      <c r="A7" s="65" t="s">
        <v>29</v>
      </c>
      <c r="B7" s="66"/>
      <c r="C7" s="67"/>
      <c r="D7" s="20">
        <f>SUM(D8:D10)</f>
        <v>781.42968</v>
      </c>
      <c r="E7" s="20">
        <f>SUM(E8:E10)</f>
        <v>2.6797999999999997</v>
      </c>
      <c r="F7" s="23"/>
      <c r="G7" s="22"/>
    </row>
    <row r="8" spans="1:7" ht="15">
      <c r="A8" s="15">
        <v>1</v>
      </c>
      <c r="B8" s="10" t="s">
        <v>7</v>
      </c>
      <c r="C8" s="17" t="s">
        <v>8</v>
      </c>
      <c r="D8" s="18">
        <f>E8*$D$2*12</f>
        <v>541.73448</v>
      </c>
      <c r="E8" s="74">
        <v>1.8578</v>
      </c>
      <c r="F8" s="21"/>
      <c r="G8" s="22"/>
    </row>
    <row r="9" spans="1:7" ht="15">
      <c r="A9" s="15">
        <v>2</v>
      </c>
      <c r="B9" s="10" t="s">
        <v>96</v>
      </c>
      <c r="C9" s="17" t="s">
        <v>8</v>
      </c>
      <c r="D9" s="18">
        <f>E9*$D$2*12</f>
        <v>189.30672</v>
      </c>
      <c r="E9" s="24">
        <v>0.6492</v>
      </c>
      <c r="F9" s="21"/>
      <c r="G9" s="22"/>
    </row>
    <row r="10" spans="1:7" ht="30">
      <c r="A10" s="15">
        <v>3</v>
      </c>
      <c r="B10" s="16" t="s">
        <v>9</v>
      </c>
      <c r="C10" s="16" t="s">
        <v>10</v>
      </c>
      <c r="D10" s="18">
        <f>E10*$D$2*12</f>
        <v>50.38848</v>
      </c>
      <c r="E10" s="74">
        <v>0.1728</v>
      </c>
      <c r="F10" s="21"/>
      <c r="G10" s="22"/>
    </row>
    <row r="11" spans="1:7" ht="15">
      <c r="A11" s="65" t="s">
        <v>91</v>
      </c>
      <c r="B11" s="68"/>
      <c r="C11" s="69"/>
      <c r="D11" s="25">
        <f>SUM(D12:D12)</f>
        <v>14.434200000000002</v>
      </c>
      <c r="E11" s="25">
        <f>SUM(E12:E12)</f>
        <v>0.0495</v>
      </c>
      <c r="F11" s="21"/>
      <c r="G11" s="22"/>
    </row>
    <row r="12" spans="1:6" ht="60.75" customHeight="1">
      <c r="A12" s="15">
        <v>4</v>
      </c>
      <c r="B12" s="16" t="s">
        <v>28</v>
      </c>
      <c r="C12" s="16" t="s">
        <v>5</v>
      </c>
      <c r="D12" s="18">
        <f>E12*12*$D$2</f>
        <v>14.434200000000002</v>
      </c>
      <c r="E12" s="74">
        <v>0.0495</v>
      </c>
      <c r="F12" s="1"/>
    </row>
    <row r="13" spans="1:7" ht="15">
      <c r="A13" s="71" t="s">
        <v>26</v>
      </c>
      <c r="B13" s="72"/>
      <c r="C13" s="72"/>
      <c r="D13" s="14">
        <f>SUM(D14:D15)</f>
        <v>161.49455352</v>
      </c>
      <c r="E13" s="14">
        <f>SUM(E14:E15)</f>
        <v>0.5538222</v>
      </c>
      <c r="F13" s="1"/>
      <c r="G13" s="50"/>
    </row>
    <row r="14" spans="1:7" ht="60">
      <c r="A14" s="15">
        <v>5</v>
      </c>
      <c r="B14" s="16" t="s">
        <v>84</v>
      </c>
      <c r="C14" s="16" t="s">
        <v>5</v>
      </c>
      <c r="D14" s="18">
        <f>E14*12*$D$2</f>
        <v>47.5308</v>
      </c>
      <c r="E14" s="74">
        <v>0.163</v>
      </c>
      <c r="F14" s="1"/>
      <c r="G14" s="50"/>
    </row>
    <row r="15" spans="1:7" ht="60">
      <c r="A15" s="15">
        <v>6</v>
      </c>
      <c r="B15" s="16" t="s">
        <v>21</v>
      </c>
      <c r="C15" s="16" t="s">
        <v>30</v>
      </c>
      <c r="D15" s="18">
        <f>E15*12*$D$2</f>
        <v>113.96375352</v>
      </c>
      <c r="E15" s="24">
        <v>0.3908222</v>
      </c>
      <c r="F15" s="1"/>
      <c r="G15" s="50"/>
    </row>
    <row r="16" spans="1:8" ht="15">
      <c r="A16" s="71" t="s">
        <v>27</v>
      </c>
      <c r="B16" s="71"/>
      <c r="C16" s="71"/>
      <c r="D16" s="26">
        <f>SUM(D17)</f>
        <v>91.59156</v>
      </c>
      <c r="E16" s="25">
        <f>SUM(E17)</f>
        <v>0.3141</v>
      </c>
      <c r="F16" s="1"/>
      <c r="G16" s="50"/>
      <c r="H16" s="53"/>
    </row>
    <row r="17" spans="1:7" ht="15">
      <c r="A17" s="15">
        <v>7</v>
      </c>
      <c r="B17" s="16" t="s">
        <v>22</v>
      </c>
      <c r="C17" s="16" t="s">
        <v>11</v>
      </c>
      <c r="D17" s="18">
        <f>E17*12*$D$2</f>
        <v>91.59156</v>
      </c>
      <c r="E17" s="24">
        <v>0.3141</v>
      </c>
      <c r="F17" s="1"/>
      <c r="G17" s="50"/>
    </row>
    <row r="18" spans="1:6" ht="15">
      <c r="A18" s="11"/>
      <c r="B18" s="27" t="s">
        <v>12</v>
      </c>
      <c r="C18" s="27"/>
      <c r="D18" s="20">
        <f>D7+D11+D13+D16</f>
        <v>1048.9499935200001</v>
      </c>
      <c r="E18" s="20">
        <f>E7+E11+E13+E16</f>
        <v>3.5972221999999996</v>
      </c>
      <c r="F18" s="8"/>
    </row>
    <row r="19" spans="1:6" ht="15">
      <c r="A19" s="29"/>
      <c r="B19" s="2"/>
      <c r="C19" s="30"/>
      <c r="D19" s="31"/>
      <c r="E19" s="56"/>
      <c r="F19" s="1"/>
    </row>
    <row r="20" spans="1:6" ht="15">
      <c r="A20" s="33"/>
      <c r="B20" s="33"/>
      <c r="C20" s="33"/>
      <c r="D20" s="33"/>
      <c r="E20" s="33"/>
      <c r="F20" s="34"/>
    </row>
    <row r="21" spans="1:6" ht="105">
      <c r="A21" s="13" t="s">
        <v>13</v>
      </c>
      <c r="B21" s="13" t="s">
        <v>18</v>
      </c>
      <c r="C21" s="13" t="s">
        <v>20</v>
      </c>
      <c r="D21" s="13" t="s">
        <v>14</v>
      </c>
      <c r="E21" s="13" t="s">
        <v>25</v>
      </c>
      <c r="F21" s="13" t="s">
        <v>15</v>
      </c>
    </row>
    <row r="22" spans="1:6" ht="15">
      <c r="A22" s="13">
        <v>1</v>
      </c>
      <c r="B22" s="47" t="s">
        <v>97</v>
      </c>
      <c r="C22" s="13" t="s">
        <v>102</v>
      </c>
      <c r="D22" s="54">
        <f>1.2*700.54</f>
        <v>840.6479999999999</v>
      </c>
      <c r="E22" s="35">
        <f>D22/12/$D$2</f>
        <v>2.882880658436213</v>
      </c>
      <c r="F22" s="13">
        <v>2</v>
      </c>
    </row>
    <row r="23" spans="1:6" ht="15">
      <c r="A23" s="13"/>
      <c r="B23" s="36" t="s">
        <v>19</v>
      </c>
      <c r="C23" s="12"/>
      <c r="D23" s="73">
        <f>SUM(D22:D22)</f>
        <v>840.6479999999999</v>
      </c>
      <c r="E23" s="37">
        <f>SUM(E22:E22)</f>
        <v>2.882880658436213</v>
      </c>
      <c r="F23" s="38">
        <v>2</v>
      </c>
    </row>
    <row r="24" spans="1:6" ht="21" customHeight="1">
      <c r="A24" s="29"/>
      <c r="B24" s="2"/>
      <c r="C24" s="39"/>
      <c r="D24" s="39"/>
      <c r="E24" s="39"/>
      <c r="F24" s="39"/>
    </row>
    <row r="25" spans="1:6" ht="29.25">
      <c r="A25" s="29"/>
      <c r="B25" s="2" t="s">
        <v>16</v>
      </c>
      <c r="C25" s="3">
        <f>D18+D23</f>
        <v>1889.59799352</v>
      </c>
      <c r="D25" s="3"/>
      <c r="E25" s="3"/>
      <c r="F25" s="39"/>
    </row>
    <row r="26" spans="1:6" ht="15">
      <c r="A26" s="29"/>
      <c r="B26" s="2" t="s">
        <v>24</v>
      </c>
      <c r="C26" s="40">
        <f>E18+E23</f>
        <v>6.480102858436213</v>
      </c>
      <c r="D26" s="39"/>
      <c r="E26" s="39"/>
      <c r="F26" s="39"/>
    </row>
    <row r="28" spans="1:6" ht="33" customHeight="1">
      <c r="A28" s="64" t="s">
        <v>94</v>
      </c>
      <c r="B28" s="64"/>
      <c r="C28" s="64"/>
      <c r="D28" s="64"/>
      <c r="E28" s="64"/>
      <c r="F28" s="64"/>
    </row>
    <row r="29" spans="1:6" ht="15">
      <c r="A29" s="5"/>
      <c r="B29" s="5"/>
      <c r="C29" s="5"/>
      <c r="D29" s="1"/>
      <c r="E29" s="1"/>
      <c r="F29" s="1"/>
    </row>
    <row r="30" spans="1:6" ht="85.5">
      <c r="A30" s="10"/>
      <c r="B30" s="11" t="s">
        <v>1</v>
      </c>
      <c r="C30" s="11" t="s">
        <v>2</v>
      </c>
      <c r="D30" s="11" t="s">
        <v>3</v>
      </c>
      <c r="E30" s="11" t="s">
        <v>4</v>
      </c>
      <c r="F30" s="1"/>
    </row>
    <row r="31" spans="1:5" ht="30" customHeight="1">
      <c r="A31" s="70" t="s">
        <v>95</v>
      </c>
      <c r="B31" s="70"/>
      <c r="C31" s="70"/>
      <c r="D31" s="20">
        <f>D32</f>
        <v>3.2076</v>
      </c>
      <c r="E31" s="20">
        <f>E32</f>
        <v>0.011</v>
      </c>
    </row>
    <row r="32" spans="1:5" ht="30">
      <c r="A32" s="15">
        <v>1</v>
      </c>
      <c r="B32" s="41" t="s">
        <v>17</v>
      </c>
      <c r="C32" s="41" t="s">
        <v>23</v>
      </c>
      <c r="D32" s="18">
        <f>E32*$D$2*12</f>
        <v>3.2076</v>
      </c>
      <c r="E32" s="42">
        <v>0.011</v>
      </c>
    </row>
    <row r="33" spans="1:5" ht="30" customHeight="1">
      <c r="A33" s="70" t="s">
        <v>92</v>
      </c>
      <c r="B33" s="70"/>
      <c r="C33" s="70"/>
      <c r="D33" s="20">
        <f>D34</f>
        <v>19.245600000000003</v>
      </c>
      <c r="E33" s="20">
        <f>E34</f>
        <v>0.066</v>
      </c>
    </row>
    <row r="34" spans="1:5" ht="15">
      <c r="A34" s="15">
        <v>2</v>
      </c>
      <c r="B34" s="43" t="s">
        <v>6</v>
      </c>
      <c r="C34" s="10" t="s">
        <v>23</v>
      </c>
      <c r="D34" s="18">
        <f>E34*$D$2*12</f>
        <v>19.245600000000003</v>
      </c>
      <c r="E34" s="19">
        <v>0.066</v>
      </c>
    </row>
    <row r="35" spans="1:6" ht="15">
      <c r="A35" s="11"/>
      <c r="B35" s="27" t="s">
        <v>12</v>
      </c>
      <c r="C35" s="27"/>
      <c r="D35" s="28">
        <f>D31+D33</f>
        <v>22.453200000000002</v>
      </c>
      <c r="E35" s="20">
        <f>E31+E33</f>
        <v>0.077</v>
      </c>
      <c r="F35" s="8"/>
    </row>
    <row r="38" spans="1:6" ht="105">
      <c r="A38" s="13" t="s">
        <v>13</v>
      </c>
      <c r="B38" s="13" t="s">
        <v>18</v>
      </c>
      <c r="C38" s="13" t="s">
        <v>20</v>
      </c>
      <c r="D38" s="13" t="s">
        <v>14</v>
      </c>
      <c r="E38" s="13" t="s">
        <v>25</v>
      </c>
      <c r="F38" s="13" t="s">
        <v>15</v>
      </c>
    </row>
    <row r="39" spans="1:6" ht="15">
      <c r="A39" s="13">
        <v>1</v>
      </c>
      <c r="B39" s="47" t="s">
        <v>97</v>
      </c>
      <c r="C39" s="13" t="s">
        <v>102</v>
      </c>
      <c r="D39" s="54">
        <f>1.2*700.54</f>
        <v>840.6479999999999</v>
      </c>
      <c r="E39" s="48">
        <f>D39/12/$D$2</f>
        <v>2.882880658436213</v>
      </c>
      <c r="F39" s="13">
        <v>2</v>
      </c>
    </row>
    <row r="40" spans="1:6" ht="15">
      <c r="A40" s="44"/>
      <c r="B40" s="44" t="s">
        <v>19</v>
      </c>
      <c r="C40" s="44"/>
      <c r="D40" s="46">
        <f>SUM(D39:D39)</f>
        <v>840.6479999999999</v>
      </c>
      <c r="E40" s="46">
        <f>SUM(E39:E39)</f>
        <v>2.882880658436213</v>
      </c>
      <c r="F40" s="55">
        <v>2</v>
      </c>
    </row>
    <row r="42" spans="1:5" ht="33" customHeight="1">
      <c r="A42" s="62" t="s">
        <v>75</v>
      </c>
      <c r="B42" s="63"/>
      <c r="C42" s="3">
        <f>C25</f>
        <v>1889.59799352</v>
      </c>
      <c r="D42" s="52"/>
      <c r="E42" s="52"/>
    </row>
  </sheetData>
  <mergeCells count="10">
    <mergeCell ref="A42:B42"/>
    <mergeCell ref="A1:E1"/>
    <mergeCell ref="A4:E4"/>
    <mergeCell ref="A7:C7"/>
    <mergeCell ref="A11:C11"/>
    <mergeCell ref="A33:C33"/>
    <mergeCell ref="A13:C13"/>
    <mergeCell ref="A16:C16"/>
    <mergeCell ref="A28:F28"/>
    <mergeCell ref="A31:C31"/>
  </mergeCells>
  <printOptions/>
  <pageMargins left="0.7874015748031497" right="0.2755905511811024" top="0.7874015748031497" bottom="0.5905511811023623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91"/>
  <sheetViews>
    <sheetView workbookViewId="0" topLeftCell="A76">
      <selection activeCell="A86" sqref="A86:D86"/>
    </sheetView>
  </sheetViews>
  <sheetFormatPr defaultColWidth="9.00390625" defaultRowHeight="12.75"/>
  <cols>
    <col min="1" max="1" width="3.00390625" style="4" customWidth="1"/>
    <col min="2" max="2" width="41.375" style="4" customWidth="1"/>
    <col min="3" max="3" width="17.125" style="4" customWidth="1"/>
    <col min="4" max="4" width="10.75390625" style="4" customWidth="1"/>
    <col min="5" max="5" width="12.125" style="4" customWidth="1"/>
    <col min="6" max="16384" width="9.125" style="4" customWidth="1"/>
  </cols>
  <sheetData>
    <row r="1" spans="1:6" ht="15">
      <c r="A1" s="64" t="s">
        <v>40</v>
      </c>
      <c r="B1" s="64"/>
      <c r="C1" s="64"/>
      <c r="D1" s="64"/>
      <c r="E1" s="64"/>
      <c r="F1" s="1"/>
    </row>
    <row r="2" spans="1:6" ht="28.5" customHeight="1">
      <c r="A2" s="1"/>
      <c r="B2" s="5" t="s">
        <v>51</v>
      </c>
      <c r="C2" s="6"/>
      <c r="D2" s="51">
        <v>31.44</v>
      </c>
      <c r="E2" s="8" t="s">
        <v>0</v>
      </c>
      <c r="F2" s="1"/>
    </row>
    <row r="3" spans="1:6" ht="15">
      <c r="A3" s="1"/>
      <c r="B3" s="9"/>
      <c r="C3" s="1"/>
      <c r="D3" s="1"/>
      <c r="E3" s="1"/>
      <c r="F3" s="1"/>
    </row>
    <row r="4" spans="1:6" ht="28.5" customHeight="1">
      <c r="A4" s="64" t="s">
        <v>93</v>
      </c>
      <c r="B4" s="64"/>
      <c r="C4" s="64"/>
      <c r="D4" s="64"/>
      <c r="E4" s="64"/>
      <c r="F4" s="1"/>
    </row>
    <row r="5" spans="1:6" ht="9" customHeight="1">
      <c r="A5" s="5"/>
      <c r="B5" s="5"/>
      <c r="C5" s="5"/>
      <c r="D5" s="5"/>
      <c r="E5" s="5"/>
      <c r="F5" s="1"/>
    </row>
    <row r="6" spans="1:6" ht="87.75" customHeight="1">
      <c r="A6" s="10"/>
      <c r="B6" s="11" t="s">
        <v>1</v>
      </c>
      <c r="C6" s="11" t="s">
        <v>2</v>
      </c>
      <c r="D6" s="11" t="s">
        <v>3</v>
      </c>
      <c r="E6" s="11" t="s">
        <v>4</v>
      </c>
      <c r="F6" s="1"/>
    </row>
    <row r="7" spans="1:7" ht="15">
      <c r="A7" s="65" t="s">
        <v>29</v>
      </c>
      <c r="B7" s="66"/>
      <c r="C7" s="67"/>
      <c r="D7" s="20">
        <f>SUM(D8:D10)</f>
        <v>390.6998496</v>
      </c>
      <c r="E7" s="20">
        <f>SUM(E8:E10)</f>
        <v>1.0355699999999999</v>
      </c>
      <c r="F7" s="23"/>
      <c r="G7" s="22"/>
    </row>
    <row r="8" spans="1:7" ht="15">
      <c r="A8" s="15">
        <v>1</v>
      </c>
      <c r="B8" s="10" t="s">
        <v>7</v>
      </c>
      <c r="C8" s="17" t="s">
        <v>8</v>
      </c>
      <c r="D8" s="18">
        <f>E8*$D$2*12</f>
        <v>270.8644032</v>
      </c>
      <c r="E8" s="74">
        <v>0.71794</v>
      </c>
      <c r="F8" s="21"/>
      <c r="G8" s="22"/>
    </row>
    <row r="9" spans="1:7" ht="15">
      <c r="A9" s="15">
        <v>2</v>
      </c>
      <c r="B9" s="10" t="s">
        <v>96</v>
      </c>
      <c r="C9" s="17" t="s">
        <v>8</v>
      </c>
      <c r="D9" s="18">
        <f>E9*$D$2*12</f>
        <v>94.6482336</v>
      </c>
      <c r="E9" s="24">
        <v>0.25087</v>
      </c>
      <c r="F9" s="21"/>
      <c r="G9" s="22"/>
    </row>
    <row r="10" spans="1:7" ht="30">
      <c r="A10" s="15">
        <v>3</v>
      </c>
      <c r="B10" s="16" t="s">
        <v>9</v>
      </c>
      <c r="C10" s="16" t="s">
        <v>10</v>
      </c>
      <c r="D10" s="18">
        <f>E10*$D$2*12</f>
        <v>25.1872128</v>
      </c>
      <c r="E10" s="74">
        <v>0.06676</v>
      </c>
      <c r="F10" s="21"/>
      <c r="G10" s="22"/>
    </row>
    <row r="11" spans="1:7" ht="15">
      <c r="A11" s="65" t="s">
        <v>91</v>
      </c>
      <c r="B11" s="68"/>
      <c r="C11" s="69"/>
      <c r="D11" s="25">
        <f>SUM(D12:D12)</f>
        <v>13.468896</v>
      </c>
      <c r="E11" s="25">
        <f>SUM(E12:E12)</f>
        <v>0.0357</v>
      </c>
      <c r="F11" s="21"/>
      <c r="G11" s="22"/>
    </row>
    <row r="12" spans="1:6" ht="60.75" customHeight="1">
      <c r="A12" s="15">
        <v>4</v>
      </c>
      <c r="B12" s="16" t="s">
        <v>28</v>
      </c>
      <c r="C12" s="16" t="s">
        <v>5</v>
      </c>
      <c r="D12" s="18">
        <f>E12*12*$D$2</f>
        <v>13.468896</v>
      </c>
      <c r="E12" s="74">
        <v>0.0357</v>
      </c>
      <c r="F12" s="1"/>
    </row>
    <row r="13" spans="1:7" ht="15">
      <c r="A13" s="71" t="s">
        <v>26</v>
      </c>
      <c r="B13" s="72"/>
      <c r="C13" s="72"/>
      <c r="D13" s="14">
        <f>SUM(D14:D15)</f>
        <v>441.60246720000004</v>
      </c>
      <c r="E13" s="14">
        <f>SUM(E14:E15)</f>
        <v>1.17049</v>
      </c>
      <c r="F13" s="1"/>
      <c r="G13" s="50"/>
    </row>
    <row r="14" spans="1:7" ht="60.75" customHeight="1">
      <c r="A14" s="15">
        <v>5</v>
      </c>
      <c r="B14" s="16" t="s">
        <v>37</v>
      </c>
      <c r="C14" s="16" t="s">
        <v>5</v>
      </c>
      <c r="D14" s="18">
        <f>E14*12*$D$2</f>
        <v>96.4931328</v>
      </c>
      <c r="E14" s="74">
        <v>0.25576</v>
      </c>
      <c r="F14" s="1"/>
      <c r="G14" s="50"/>
    </row>
    <row r="15" spans="1:7" ht="75">
      <c r="A15" s="15">
        <v>6</v>
      </c>
      <c r="B15" s="16" t="s">
        <v>21</v>
      </c>
      <c r="C15" s="16" t="s">
        <v>34</v>
      </c>
      <c r="D15" s="18">
        <f>E15*12*$D$2</f>
        <v>345.1093344</v>
      </c>
      <c r="E15" s="74">
        <v>0.91473</v>
      </c>
      <c r="F15" s="1"/>
      <c r="G15" s="50"/>
    </row>
    <row r="16" spans="1:8" ht="15">
      <c r="A16" s="71" t="s">
        <v>27</v>
      </c>
      <c r="B16" s="71"/>
      <c r="C16" s="71"/>
      <c r="D16" s="26">
        <f>SUM(D17)</f>
        <v>89.830368</v>
      </c>
      <c r="E16" s="25">
        <f>SUM(E17)</f>
        <v>0.2381</v>
      </c>
      <c r="F16" s="1"/>
      <c r="G16" s="50"/>
      <c r="H16" s="53"/>
    </row>
    <row r="17" spans="1:7" ht="15">
      <c r="A17" s="15">
        <v>7</v>
      </c>
      <c r="B17" s="16" t="s">
        <v>22</v>
      </c>
      <c r="C17" s="16" t="s">
        <v>11</v>
      </c>
      <c r="D17" s="18">
        <f>E17*12*$D$2</f>
        <v>89.830368</v>
      </c>
      <c r="E17" s="24">
        <v>0.2381</v>
      </c>
      <c r="F17" s="1"/>
      <c r="G17" s="50"/>
    </row>
    <row r="18" spans="1:6" ht="15">
      <c r="A18" s="11"/>
      <c r="B18" s="27" t="s">
        <v>12</v>
      </c>
      <c r="C18" s="27"/>
      <c r="D18" s="20">
        <f>D7+D11+D13+D16</f>
        <v>935.6015808000001</v>
      </c>
      <c r="E18" s="20">
        <f>E7+E11+E13+E16</f>
        <v>2.4798600000000004</v>
      </c>
      <c r="F18" s="8"/>
    </row>
    <row r="19" spans="1:6" ht="15">
      <c r="A19" s="29"/>
      <c r="B19" s="2"/>
      <c r="C19" s="30"/>
      <c r="D19" s="31"/>
      <c r="E19" s="32"/>
      <c r="F19" s="1"/>
    </row>
    <row r="20" spans="1:6" ht="15">
      <c r="A20" s="33"/>
      <c r="B20" s="33"/>
      <c r="C20" s="33"/>
      <c r="D20" s="33"/>
      <c r="E20" s="33"/>
      <c r="F20" s="34"/>
    </row>
    <row r="21" spans="1:6" ht="105">
      <c r="A21" s="13" t="s">
        <v>13</v>
      </c>
      <c r="B21" s="13" t="s">
        <v>18</v>
      </c>
      <c r="C21" s="13" t="s">
        <v>20</v>
      </c>
      <c r="D21" s="13" t="s">
        <v>14</v>
      </c>
      <c r="E21" s="13" t="s">
        <v>25</v>
      </c>
      <c r="F21" s="13" t="s">
        <v>15</v>
      </c>
    </row>
    <row r="22" spans="1:6" ht="15">
      <c r="A22" s="13">
        <v>1</v>
      </c>
      <c r="B22" s="47" t="s">
        <v>97</v>
      </c>
      <c r="C22" s="13" t="s">
        <v>103</v>
      </c>
      <c r="D22" s="54">
        <f>1.6*700.54</f>
        <v>1120.864</v>
      </c>
      <c r="E22" s="35">
        <f>D22/12/$D$2</f>
        <v>2.970907548770144</v>
      </c>
      <c r="F22" s="13">
        <v>2</v>
      </c>
    </row>
    <row r="23" spans="1:6" ht="15">
      <c r="A23" s="13"/>
      <c r="B23" s="36" t="s">
        <v>19</v>
      </c>
      <c r="C23" s="12"/>
      <c r="D23" s="73">
        <f>SUM(D22:D22)</f>
        <v>1120.864</v>
      </c>
      <c r="E23" s="37">
        <f>SUM(E22:E22)</f>
        <v>2.970907548770144</v>
      </c>
      <c r="F23" s="38">
        <v>2</v>
      </c>
    </row>
    <row r="24" spans="1:6" ht="15">
      <c r="A24" s="29"/>
      <c r="B24" s="2"/>
      <c r="C24" s="39"/>
      <c r="D24" s="39"/>
      <c r="E24" s="39"/>
      <c r="F24" s="39"/>
    </row>
    <row r="25" spans="1:6" ht="29.25">
      <c r="A25" s="29"/>
      <c r="B25" s="2" t="s">
        <v>16</v>
      </c>
      <c r="C25" s="3">
        <f>D18+D23</f>
        <v>2056.4655808</v>
      </c>
      <c r="D25" s="3"/>
      <c r="E25" s="3"/>
      <c r="F25" s="39"/>
    </row>
    <row r="26" spans="1:6" ht="15">
      <c r="A26" s="29"/>
      <c r="B26" s="2" t="s">
        <v>24</v>
      </c>
      <c r="C26" s="40">
        <f>E18+E23</f>
        <v>5.450767548770145</v>
      </c>
      <c r="D26" s="39"/>
      <c r="E26" s="39"/>
      <c r="F26" s="39"/>
    </row>
    <row r="28" spans="1:6" ht="33" customHeight="1">
      <c r="A28" s="64" t="s">
        <v>94</v>
      </c>
      <c r="B28" s="64"/>
      <c r="C28" s="64"/>
      <c r="D28" s="64"/>
      <c r="E28" s="64"/>
      <c r="F28" s="64"/>
    </row>
    <row r="29" spans="1:6" ht="15">
      <c r="A29" s="5"/>
      <c r="B29" s="5"/>
      <c r="C29" s="5"/>
      <c r="D29" s="1"/>
      <c r="E29" s="1"/>
      <c r="F29" s="1"/>
    </row>
    <row r="30" spans="1:6" ht="85.5">
      <c r="A30" s="10"/>
      <c r="B30" s="11" t="s">
        <v>1</v>
      </c>
      <c r="C30" s="11" t="s">
        <v>2</v>
      </c>
      <c r="D30" s="11" t="s">
        <v>3</v>
      </c>
      <c r="E30" s="11" t="s">
        <v>4</v>
      </c>
      <c r="F30" s="1"/>
    </row>
    <row r="31" spans="1:5" ht="30" customHeight="1">
      <c r="A31" s="70" t="s">
        <v>95</v>
      </c>
      <c r="B31" s="70"/>
      <c r="C31" s="70"/>
      <c r="D31" s="20">
        <f>D32</f>
        <v>4.15008</v>
      </c>
      <c r="E31" s="20">
        <f>E32</f>
        <v>0.011</v>
      </c>
    </row>
    <row r="32" spans="1:5" ht="30">
      <c r="A32" s="15">
        <v>1</v>
      </c>
      <c r="B32" s="41" t="s">
        <v>17</v>
      </c>
      <c r="C32" s="41" t="s">
        <v>23</v>
      </c>
      <c r="D32" s="18">
        <f>E32*$D$2*12</f>
        <v>4.15008</v>
      </c>
      <c r="E32" s="42">
        <v>0.011</v>
      </c>
    </row>
    <row r="33" spans="1:5" ht="30" customHeight="1">
      <c r="A33" s="70" t="s">
        <v>92</v>
      </c>
      <c r="B33" s="70"/>
      <c r="C33" s="70"/>
      <c r="D33" s="20">
        <f>D34</f>
        <v>24.90048</v>
      </c>
      <c r="E33" s="20">
        <f>E34</f>
        <v>0.066</v>
      </c>
    </row>
    <row r="34" spans="1:5" ht="15">
      <c r="A34" s="15">
        <v>2</v>
      </c>
      <c r="B34" s="43" t="s">
        <v>6</v>
      </c>
      <c r="C34" s="10" t="s">
        <v>23</v>
      </c>
      <c r="D34" s="18">
        <f>E34*$D$2*12</f>
        <v>24.90048</v>
      </c>
      <c r="E34" s="19">
        <v>0.066</v>
      </c>
    </row>
    <row r="35" spans="1:6" ht="15">
      <c r="A35" s="11"/>
      <c r="B35" s="27" t="s">
        <v>12</v>
      </c>
      <c r="C35" s="27"/>
      <c r="D35" s="28">
        <f>D31+D33</f>
        <v>29.05056</v>
      </c>
      <c r="E35" s="20">
        <f>E31+E33</f>
        <v>0.077</v>
      </c>
      <c r="F35" s="8"/>
    </row>
    <row r="38" spans="1:6" ht="105">
      <c r="A38" s="13" t="s">
        <v>13</v>
      </c>
      <c r="B38" s="13" t="s">
        <v>18</v>
      </c>
      <c r="C38" s="13" t="s">
        <v>20</v>
      </c>
      <c r="D38" s="13" t="s">
        <v>14</v>
      </c>
      <c r="E38" s="13" t="s">
        <v>25</v>
      </c>
      <c r="F38" s="13" t="s">
        <v>15</v>
      </c>
    </row>
    <row r="39" spans="1:6" ht="15">
      <c r="A39" s="13">
        <v>1</v>
      </c>
      <c r="B39" s="47" t="s">
        <v>97</v>
      </c>
      <c r="C39" s="13" t="s">
        <v>103</v>
      </c>
      <c r="D39" s="54">
        <f>1.6*700.54</f>
        <v>1120.864</v>
      </c>
      <c r="E39" s="48">
        <f>D39/12/$D$2</f>
        <v>2.970907548770144</v>
      </c>
      <c r="F39" s="13">
        <v>2</v>
      </c>
    </row>
    <row r="40" spans="1:6" ht="15">
      <c r="A40" s="44"/>
      <c r="B40" s="44" t="s">
        <v>19</v>
      </c>
      <c r="C40" s="44"/>
      <c r="D40" s="46">
        <f>SUM(D39:D39)</f>
        <v>1120.864</v>
      </c>
      <c r="E40" s="46">
        <f>SUM(E39:E39)</f>
        <v>2.970907548770144</v>
      </c>
      <c r="F40" s="55">
        <v>2</v>
      </c>
    </row>
    <row r="42" spans="4:5" ht="15">
      <c r="D42" s="52"/>
      <c r="E42" s="52"/>
    </row>
    <row r="44" spans="1:6" ht="15">
      <c r="A44" s="1"/>
      <c r="B44" s="5" t="s">
        <v>52</v>
      </c>
      <c r="C44" s="6"/>
      <c r="D44" s="7">
        <v>20</v>
      </c>
      <c r="E44" s="8" t="s">
        <v>0</v>
      </c>
      <c r="F44" s="1"/>
    </row>
    <row r="45" spans="1:6" ht="11.25" customHeight="1">
      <c r="A45" s="1"/>
      <c r="B45" s="9"/>
      <c r="C45" s="1"/>
      <c r="D45" s="1"/>
      <c r="E45" s="1"/>
      <c r="F45" s="1"/>
    </row>
    <row r="46" spans="1:6" ht="29.25" customHeight="1">
      <c r="A46" s="64" t="s">
        <v>93</v>
      </c>
      <c r="B46" s="64"/>
      <c r="C46" s="64"/>
      <c r="D46" s="64"/>
      <c r="E46" s="64"/>
      <c r="F46" s="1"/>
    </row>
    <row r="47" spans="1:6" ht="14.25" customHeight="1">
      <c r="A47" s="5"/>
      <c r="B47" s="5"/>
      <c r="C47" s="5"/>
      <c r="D47" s="5"/>
      <c r="E47" s="5"/>
      <c r="F47" s="1"/>
    </row>
    <row r="48" spans="1:6" ht="84" customHeight="1">
      <c r="A48" s="10"/>
      <c r="B48" s="11" t="s">
        <v>1</v>
      </c>
      <c r="C48" s="11" t="s">
        <v>2</v>
      </c>
      <c r="D48" s="11" t="s">
        <v>3</v>
      </c>
      <c r="E48" s="11" t="s">
        <v>4</v>
      </c>
      <c r="F48" s="1"/>
    </row>
    <row r="49" spans="1:7" ht="15">
      <c r="A49" s="65" t="s">
        <v>29</v>
      </c>
      <c r="B49" s="66"/>
      <c r="C49" s="67"/>
      <c r="D49" s="20">
        <f>SUM(D50:D52)</f>
        <v>586.061904693967</v>
      </c>
      <c r="E49" s="20">
        <f>SUM(E50:E52)</f>
        <v>2.4419246028915285</v>
      </c>
      <c r="F49" s="23"/>
      <c r="G49" s="22"/>
    </row>
    <row r="50" spans="1:7" ht="15">
      <c r="A50" s="15">
        <v>1</v>
      </c>
      <c r="B50" s="10" t="s">
        <v>7</v>
      </c>
      <c r="C50" s="17" t="s">
        <v>8</v>
      </c>
      <c r="D50" s="18">
        <f>E50*$D$44*12</f>
        <v>406.2992723641051</v>
      </c>
      <c r="E50" s="49">
        <v>1.6929136348504379</v>
      </c>
      <c r="F50" s="21"/>
      <c r="G50" s="22"/>
    </row>
    <row r="51" spans="1:7" ht="15">
      <c r="A51" s="15">
        <v>2</v>
      </c>
      <c r="B51" s="10" t="s">
        <v>96</v>
      </c>
      <c r="C51" s="17" t="s">
        <v>8</v>
      </c>
      <c r="D51" s="18">
        <f>E51*$D$44*12</f>
        <v>141.97680000000003</v>
      </c>
      <c r="E51" s="24">
        <v>0.5915700000000002</v>
      </c>
      <c r="F51" s="21"/>
      <c r="G51" s="22"/>
    </row>
    <row r="52" spans="1:7" ht="30">
      <c r="A52" s="15">
        <v>3</v>
      </c>
      <c r="B52" s="16" t="s">
        <v>9</v>
      </c>
      <c r="C52" s="16" t="s">
        <v>10</v>
      </c>
      <c r="D52" s="18">
        <f>E52*$D$44*12</f>
        <v>37.78583232986178</v>
      </c>
      <c r="E52" s="74">
        <v>0.15744096804109076</v>
      </c>
      <c r="F52" s="21"/>
      <c r="G52" s="22"/>
    </row>
    <row r="53" spans="1:7" ht="15">
      <c r="A53" s="65" t="s">
        <v>91</v>
      </c>
      <c r="B53" s="68"/>
      <c r="C53" s="69"/>
      <c r="D53" s="25">
        <f>SUM(D54:D54)</f>
        <v>13.522691829447504</v>
      </c>
      <c r="E53" s="25">
        <f>SUM(E54:E54)</f>
        <v>0.0563445492893646</v>
      </c>
      <c r="F53" s="21"/>
      <c r="G53" s="22"/>
    </row>
    <row r="54" spans="1:6" ht="60" customHeight="1">
      <c r="A54" s="15">
        <v>4</v>
      </c>
      <c r="B54" s="16" t="s">
        <v>28</v>
      </c>
      <c r="C54" s="16" t="s">
        <v>5</v>
      </c>
      <c r="D54" s="18">
        <f>E54*12*$D$44</f>
        <v>13.522691829447504</v>
      </c>
      <c r="E54" s="74">
        <v>0.0563445492893646</v>
      </c>
      <c r="F54" s="1"/>
    </row>
    <row r="55" spans="1:7" ht="15">
      <c r="A55" s="71" t="s">
        <v>26</v>
      </c>
      <c r="B55" s="72"/>
      <c r="C55" s="72"/>
      <c r="D55" s="14">
        <f>SUM(D56:D57)</f>
        <v>424.613315564571</v>
      </c>
      <c r="E55" s="14">
        <f>SUM(E56:E57)</f>
        <v>1.7692221481857127</v>
      </c>
      <c r="F55" s="1"/>
      <c r="G55" s="50"/>
    </row>
    <row r="56" spans="1:7" ht="61.5" customHeight="1">
      <c r="A56" s="15">
        <v>5</v>
      </c>
      <c r="B56" s="16" t="s">
        <v>37</v>
      </c>
      <c r="C56" s="16" t="s">
        <v>5</v>
      </c>
      <c r="D56" s="18">
        <f>E56*12*$D$44</f>
        <v>96.49493100614603</v>
      </c>
      <c r="E56" s="74">
        <v>0.4020622125256085</v>
      </c>
      <c r="F56" s="1"/>
      <c r="G56" s="50"/>
    </row>
    <row r="57" spans="1:7" ht="75">
      <c r="A57" s="15">
        <v>6</v>
      </c>
      <c r="B57" s="16" t="s">
        <v>21</v>
      </c>
      <c r="C57" s="16" t="s">
        <v>34</v>
      </c>
      <c r="D57" s="18">
        <f>E57*12*$D$44</f>
        <v>328.11838455842496</v>
      </c>
      <c r="E57" s="74">
        <v>1.367159935660104</v>
      </c>
      <c r="F57" s="1"/>
      <c r="G57" s="50"/>
    </row>
    <row r="58" spans="1:8" ht="15">
      <c r="A58" s="71" t="s">
        <v>27</v>
      </c>
      <c r="B58" s="71"/>
      <c r="C58" s="71"/>
      <c r="D58" s="26">
        <f>SUM(D59)</f>
        <v>91.87247497442796</v>
      </c>
      <c r="E58" s="25">
        <f>SUM(E59)</f>
        <v>0.3828019790601165</v>
      </c>
      <c r="F58" s="1"/>
      <c r="G58" s="50"/>
      <c r="H58" s="53"/>
    </row>
    <row r="59" spans="1:7" ht="15">
      <c r="A59" s="15">
        <v>7</v>
      </c>
      <c r="B59" s="16" t="s">
        <v>22</v>
      </c>
      <c r="C59" s="16" t="s">
        <v>11</v>
      </c>
      <c r="D59" s="18">
        <f>E59*12*$D$44</f>
        <v>91.87247497442796</v>
      </c>
      <c r="E59" s="24">
        <v>0.3828019790601165</v>
      </c>
      <c r="F59" s="1"/>
      <c r="G59" s="50"/>
    </row>
    <row r="60" spans="1:6" ht="15">
      <c r="A60" s="11"/>
      <c r="B60" s="27" t="s">
        <v>12</v>
      </c>
      <c r="C60" s="27"/>
      <c r="D60" s="20">
        <f>D49+D53+D55+D58</f>
        <v>1116.0703870624134</v>
      </c>
      <c r="E60" s="20">
        <f>E49+E53+E55+E58</f>
        <v>4.650293279426722</v>
      </c>
      <c r="F60" s="8"/>
    </row>
    <row r="61" spans="1:6" ht="15">
      <c r="A61" s="29"/>
      <c r="B61" s="2"/>
      <c r="C61" s="30"/>
      <c r="D61" s="31"/>
      <c r="E61" s="32"/>
      <c r="F61" s="1"/>
    </row>
    <row r="62" spans="1:6" ht="15">
      <c r="A62" s="33"/>
      <c r="B62" s="33"/>
      <c r="C62" s="33"/>
      <c r="D62" s="33"/>
      <c r="E62" s="33"/>
      <c r="F62" s="34"/>
    </row>
    <row r="63" spans="1:6" ht="105">
      <c r="A63" s="13" t="s">
        <v>13</v>
      </c>
      <c r="B63" s="13" t="s">
        <v>18</v>
      </c>
      <c r="C63" s="13" t="s">
        <v>20</v>
      </c>
      <c r="D63" s="13" t="s">
        <v>14</v>
      </c>
      <c r="E63" s="13" t="s">
        <v>25</v>
      </c>
      <c r="F63" s="13" t="s">
        <v>15</v>
      </c>
    </row>
    <row r="64" spans="1:6" ht="15">
      <c r="A64" s="13">
        <v>1</v>
      </c>
      <c r="B64" s="47" t="s">
        <v>97</v>
      </c>
      <c r="C64" s="13" t="s">
        <v>62</v>
      </c>
      <c r="D64" s="54">
        <f>1*700.54</f>
        <v>700.54</v>
      </c>
      <c r="E64" s="35">
        <f>D64/12/$D$44</f>
        <v>2.9189166666666666</v>
      </c>
      <c r="F64" s="13">
        <v>2</v>
      </c>
    </row>
    <row r="65" spans="1:6" ht="15">
      <c r="A65" s="13"/>
      <c r="B65" s="36" t="s">
        <v>19</v>
      </c>
      <c r="C65" s="12"/>
      <c r="D65" s="73">
        <f>SUM(D64:D64)</f>
        <v>700.54</v>
      </c>
      <c r="E65" s="37">
        <f>SUM(E64:E64)</f>
        <v>2.9189166666666666</v>
      </c>
      <c r="F65" s="38">
        <v>2</v>
      </c>
    </row>
    <row r="66" spans="1:6" ht="15">
      <c r="A66" s="29"/>
      <c r="B66" s="2"/>
      <c r="C66" s="39"/>
      <c r="D66" s="39"/>
      <c r="E66" s="39"/>
      <c r="F66" s="39"/>
    </row>
    <row r="67" spans="1:6" ht="15">
      <c r="A67" s="29"/>
      <c r="B67" s="2"/>
      <c r="C67" s="39"/>
      <c r="D67" s="39"/>
      <c r="E67" s="39"/>
      <c r="F67" s="39"/>
    </row>
    <row r="68" spans="1:6" ht="15">
      <c r="A68" s="29"/>
      <c r="B68" s="2"/>
      <c r="C68" s="39"/>
      <c r="D68" s="39"/>
      <c r="E68" s="39"/>
      <c r="F68" s="39"/>
    </row>
    <row r="69" spans="1:6" ht="29.25">
      <c r="A69" s="29"/>
      <c r="B69" s="2" t="s">
        <v>16</v>
      </c>
      <c r="C69" s="3">
        <f>D60+D65</f>
        <v>1816.6103870624133</v>
      </c>
      <c r="D69" s="3"/>
      <c r="E69" s="3"/>
      <c r="F69" s="39"/>
    </row>
    <row r="70" spans="1:6" ht="15">
      <c r="A70" s="29"/>
      <c r="B70" s="2" t="s">
        <v>24</v>
      </c>
      <c r="C70" s="40">
        <f>E60+E65</f>
        <v>7.569209946093389</v>
      </c>
      <c r="D70" s="39"/>
      <c r="E70" s="39"/>
      <c r="F70" s="39"/>
    </row>
    <row r="74" spans="1:6" ht="33" customHeight="1">
      <c r="A74" s="64" t="s">
        <v>94</v>
      </c>
      <c r="B74" s="64"/>
      <c r="C74" s="64"/>
      <c r="D74" s="64"/>
      <c r="E74" s="64"/>
      <c r="F74" s="64"/>
    </row>
    <row r="75" spans="1:6" ht="15">
      <c r="A75" s="5"/>
      <c r="B75" s="5"/>
      <c r="C75" s="5"/>
      <c r="D75" s="1"/>
      <c r="E75" s="1"/>
      <c r="F75" s="1"/>
    </row>
    <row r="76" spans="1:6" ht="85.5">
      <c r="A76" s="10"/>
      <c r="B76" s="11" t="s">
        <v>1</v>
      </c>
      <c r="C76" s="11" t="s">
        <v>2</v>
      </c>
      <c r="D76" s="11" t="s">
        <v>3</v>
      </c>
      <c r="E76" s="11" t="s">
        <v>4</v>
      </c>
      <c r="F76" s="1"/>
    </row>
    <row r="77" spans="1:5" ht="30" customHeight="1">
      <c r="A77" s="70" t="s">
        <v>95</v>
      </c>
      <c r="B77" s="70"/>
      <c r="C77" s="70"/>
      <c r="D77" s="20">
        <f>D78</f>
        <v>2.6399999999999997</v>
      </c>
      <c r="E77" s="20">
        <f>E78</f>
        <v>0.011</v>
      </c>
    </row>
    <row r="78" spans="1:5" ht="30">
      <c r="A78" s="15">
        <v>1</v>
      </c>
      <c r="B78" s="41" t="s">
        <v>17</v>
      </c>
      <c r="C78" s="41" t="s">
        <v>23</v>
      </c>
      <c r="D78" s="18">
        <f>E78*$D$44*12</f>
        <v>2.6399999999999997</v>
      </c>
      <c r="E78" s="42">
        <v>0.011</v>
      </c>
    </row>
    <row r="79" spans="1:5" ht="30" customHeight="1">
      <c r="A79" s="70" t="s">
        <v>92</v>
      </c>
      <c r="B79" s="70"/>
      <c r="C79" s="70"/>
      <c r="D79" s="20">
        <f>D80</f>
        <v>15.84</v>
      </c>
      <c r="E79" s="20">
        <f>E80</f>
        <v>0.066</v>
      </c>
    </row>
    <row r="80" spans="1:5" ht="15">
      <c r="A80" s="15">
        <v>2</v>
      </c>
      <c r="B80" s="43" t="s">
        <v>6</v>
      </c>
      <c r="C80" s="10" t="s">
        <v>23</v>
      </c>
      <c r="D80" s="18">
        <f>E80*$D$44*12</f>
        <v>15.84</v>
      </c>
      <c r="E80" s="19">
        <v>0.066</v>
      </c>
    </row>
    <row r="81" spans="1:6" ht="15">
      <c r="A81" s="11"/>
      <c r="B81" s="27" t="s">
        <v>12</v>
      </c>
      <c r="C81" s="27"/>
      <c r="D81" s="28">
        <f>D77+D79</f>
        <v>18.48</v>
      </c>
      <c r="E81" s="20">
        <f>E77+E79</f>
        <v>0.077</v>
      </c>
      <c r="F81" s="8"/>
    </row>
    <row r="85" spans="1:6" ht="105">
      <c r="A85" s="13" t="s">
        <v>13</v>
      </c>
      <c r="B85" s="13" t="s">
        <v>18</v>
      </c>
      <c r="C85" s="13" t="s">
        <v>20</v>
      </c>
      <c r="D85" s="13" t="s">
        <v>14</v>
      </c>
      <c r="E85" s="13" t="s">
        <v>25</v>
      </c>
      <c r="F85" s="13" t="s">
        <v>15</v>
      </c>
    </row>
    <row r="86" spans="1:6" ht="15">
      <c r="A86" s="13">
        <v>1</v>
      </c>
      <c r="B86" s="47" t="s">
        <v>97</v>
      </c>
      <c r="C86" s="13" t="s">
        <v>62</v>
      </c>
      <c r="D86" s="54">
        <f>1*700.54</f>
        <v>700.54</v>
      </c>
      <c r="E86" s="48">
        <f>D86/12/$D$44</f>
        <v>2.9189166666666666</v>
      </c>
      <c r="F86" s="13">
        <v>2</v>
      </c>
    </row>
    <row r="87" spans="1:6" ht="15">
      <c r="A87" s="44"/>
      <c r="B87" s="44" t="s">
        <v>19</v>
      </c>
      <c r="C87" s="44"/>
      <c r="D87" s="45">
        <f>SUM(D86:D86)</f>
        <v>700.54</v>
      </c>
      <c r="E87" s="46">
        <f>SUM(E86:E86)</f>
        <v>2.9189166666666666</v>
      </c>
      <c r="F87" s="55">
        <v>2</v>
      </c>
    </row>
    <row r="91" spans="1:5" ht="33" customHeight="1">
      <c r="A91" s="62" t="s">
        <v>83</v>
      </c>
      <c r="B91" s="63"/>
      <c r="C91" s="3">
        <f>C25+C69</f>
        <v>3873.0759678624136</v>
      </c>
      <c r="D91" s="52"/>
      <c r="E91" s="52"/>
    </row>
  </sheetData>
  <mergeCells count="18">
    <mergeCell ref="A1:E1"/>
    <mergeCell ref="A4:E4"/>
    <mergeCell ref="A7:C7"/>
    <mergeCell ref="A11:C11"/>
    <mergeCell ref="A33:C33"/>
    <mergeCell ref="A13:C13"/>
    <mergeCell ref="A16:C16"/>
    <mergeCell ref="A28:F28"/>
    <mergeCell ref="A31:C31"/>
    <mergeCell ref="A46:E46"/>
    <mergeCell ref="A49:C49"/>
    <mergeCell ref="A53:C53"/>
    <mergeCell ref="A91:B91"/>
    <mergeCell ref="A79:C79"/>
    <mergeCell ref="A55:C55"/>
    <mergeCell ref="A58:C58"/>
    <mergeCell ref="A74:F74"/>
    <mergeCell ref="A77:C77"/>
  </mergeCells>
  <printOptions/>
  <pageMargins left="0.7874015748031497" right="0.2755905511811024" top="0.7874015748031497" bottom="0.3937007874015748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4"/>
  <sheetViews>
    <sheetView workbookViewId="0" topLeftCell="A19">
      <selection activeCell="A22" sqref="A22:D22"/>
    </sheetView>
  </sheetViews>
  <sheetFormatPr defaultColWidth="9.00390625" defaultRowHeight="12.75"/>
  <cols>
    <col min="1" max="1" width="3.00390625" style="4" customWidth="1"/>
    <col min="2" max="2" width="42.00390625" style="4" customWidth="1"/>
    <col min="3" max="3" width="16.625" style="4" customWidth="1"/>
    <col min="4" max="4" width="11.00390625" style="4" customWidth="1"/>
    <col min="5" max="5" width="12.00390625" style="4" customWidth="1"/>
    <col min="6" max="16384" width="9.125" style="4" customWidth="1"/>
  </cols>
  <sheetData>
    <row r="1" spans="1:6" ht="15">
      <c r="A1" s="64" t="s">
        <v>41</v>
      </c>
      <c r="B1" s="64"/>
      <c r="C1" s="64"/>
      <c r="D1" s="64"/>
      <c r="E1" s="64"/>
      <c r="F1" s="1"/>
    </row>
    <row r="2" spans="1:6" ht="25.5" customHeight="1">
      <c r="A2" s="1"/>
      <c r="B2" s="5" t="s">
        <v>53</v>
      </c>
      <c r="C2" s="6"/>
      <c r="D2" s="7">
        <v>39.2</v>
      </c>
      <c r="E2" s="8" t="s">
        <v>0</v>
      </c>
      <c r="F2" s="1"/>
    </row>
    <row r="3" spans="1:6" ht="15">
      <c r="A3" s="1"/>
      <c r="B3" s="9"/>
      <c r="C3" s="1"/>
      <c r="D3" s="1"/>
      <c r="E3" s="1"/>
      <c r="F3" s="1"/>
    </row>
    <row r="4" spans="1:6" ht="29.25" customHeight="1">
      <c r="A4" s="64" t="s">
        <v>93</v>
      </c>
      <c r="B4" s="64"/>
      <c r="C4" s="64"/>
      <c r="D4" s="64"/>
      <c r="E4" s="64"/>
      <c r="F4" s="1"/>
    </row>
    <row r="5" spans="1:6" ht="12" customHeight="1">
      <c r="A5" s="5"/>
      <c r="B5" s="5"/>
      <c r="C5" s="5"/>
      <c r="D5" s="5"/>
      <c r="E5" s="5"/>
      <c r="F5" s="1"/>
    </row>
    <row r="6" spans="1:6" ht="87" customHeight="1">
      <c r="A6" s="10"/>
      <c r="B6" s="11" t="s">
        <v>1</v>
      </c>
      <c r="C6" s="11" t="s">
        <v>2</v>
      </c>
      <c r="D6" s="11" t="s">
        <v>3</v>
      </c>
      <c r="E6" s="11" t="s">
        <v>4</v>
      </c>
      <c r="F6" s="1"/>
    </row>
    <row r="7" spans="1:7" ht="15">
      <c r="A7" s="65" t="s">
        <v>29</v>
      </c>
      <c r="B7" s="66"/>
      <c r="C7" s="67"/>
      <c r="D7" s="20">
        <f>SUM(D8:D10)</f>
        <v>586.061904693967</v>
      </c>
      <c r="E7" s="20">
        <f>SUM(E8:E10)</f>
        <v>1.2458798994344533</v>
      </c>
      <c r="F7" s="23"/>
      <c r="G7" s="22"/>
    </row>
    <row r="8" spans="1:7" ht="15">
      <c r="A8" s="15">
        <v>1</v>
      </c>
      <c r="B8" s="10" t="s">
        <v>7</v>
      </c>
      <c r="C8" s="17" t="s">
        <v>8</v>
      </c>
      <c r="D8" s="18">
        <f>E8*$D$2*12</f>
        <v>406.2992723641051</v>
      </c>
      <c r="E8" s="49">
        <v>0.8637314463522642</v>
      </c>
      <c r="F8" s="21"/>
      <c r="G8" s="22"/>
    </row>
    <row r="9" spans="1:7" ht="15">
      <c r="A9" s="15">
        <v>2</v>
      </c>
      <c r="B9" s="10" t="s">
        <v>96</v>
      </c>
      <c r="C9" s="17" t="s">
        <v>8</v>
      </c>
      <c r="D9" s="18">
        <f>E9*$D$2*12</f>
        <v>141.97680000000005</v>
      </c>
      <c r="E9" s="24">
        <v>0.30182142857142863</v>
      </c>
      <c r="F9" s="21"/>
      <c r="G9" s="22"/>
    </row>
    <row r="10" spans="1:7" ht="30">
      <c r="A10" s="15">
        <v>3</v>
      </c>
      <c r="B10" s="16" t="s">
        <v>9</v>
      </c>
      <c r="C10" s="16" t="s">
        <v>10</v>
      </c>
      <c r="D10" s="18">
        <f>E10*$D$2*12</f>
        <v>37.785832329861776</v>
      </c>
      <c r="E10" s="74">
        <v>0.08032702451076057</v>
      </c>
      <c r="F10" s="21"/>
      <c r="G10" s="22"/>
    </row>
    <row r="11" spans="1:7" ht="15">
      <c r="A11" s="65" t="s">
        <v>91</v>
      </c>
      <c r="B11" s="68"/>
      <c r="C11" s="69"/>
      <c r="D11" s="25">
        <f>SUM(D12:D12)</f>
        <v>14.432026960122334</v>
      </c>
      <c r="E11" s="25">
        <f>SUM(E12:E12)</f>
        <v>0.030680329422028772</v>
      </c>
      <c r="F11" s="21"/>
      <c r="G11" s="22"/>
    </row>
    <row r="12" spans="1:6" ht="60.75" customHeight="1">
      <c r="A12" s="15">
        <v>4</v>
      </c>
      <c r="B12" s="16" t="s">
        <v>28</v>
      </c>
      <c r="C12" s="16" t="s">
        <v>5</v>
      </c>
      <c r="D12" s="18">
        <f>E12*12*$D$2</f>
        <v>14.432026960122334</v>
      </c>
      <c r="E12" s="74">
        <v>0.030680329422028772</v>
      </c>
      <c r="F12" s="1"/>
    </row>
    <row r="13" spans="1:7" ht="15">
      <c r="A13" s="71" t="s">
        <v>26</v>
      </c>
      <c r="B13" s="72"/>
      <c r="C13" s="72"/>
      <c r="D13" s="14">
        <f>SUM(D14:D15)</f>
        <v>453.27549399839614</v>
      </c>
      <c r="E13" s="14">
        <f>SUM(E14:E15)</f>
        <v>0.9635958630918285</v>
      </c>
      <c r="F13" s="1"/>
      <c r="G13" s="50"/>
    </row>
    <row r="14" spans="1:7" ht="60">
      <c r="A14" s="15">
        <v>5</v>
      </c>
      <c r="B14" s="16" t="s">
        <v>37</v>
      </c>
      <c r="C14" s="16" t="s">
        <v>5</v>
      </c>
      <c r="D14" s="18">
        <f>E14*12*$D$2</f>
        <v>96.63925127574727</v>
      </c>
      <c r="E14" s="74">
        <v>0.20544058519504094</v>
      </c>
      <c r="F14" s="1"/>
      <c r="G14" s="50"/>
    </row>
    <row r="15" spans="1:7" ht="75">
      <c r="A15" s="15">
        <v>6</v>
      </c>
      <c r="B15" s="16" t="s">
        <v>21</v>
      </c>
      <c r="C15" s="16" t="s">
        <v>34</v>
      </c>
      <c r="D15" s="18">
        <f>E15*12*$D$2</f>
        <v>356.6362427226489</v>
      </c>
      <c r="E15" s="74">
        <v>0.7581552778967876</v>
      </c>
      <c r="F15" s="1"/>
      <c r="G15" s="50"/>
    </row>
    <row r="16" spans="1:8" ht="15">
      <c r="A16" s="71" t="s">
        <v>27</v>
      </c>
      <c r="B16" s="71"/>
      <c r="C16" s="71"/>
      <c r="D16" s="26">
        <f>SUM(D17)</f>
        <v>92.32938105862578</v>
      </c>
      <c r="E16" s="25">
        <f>SUM(E17)</f>
        <v>0.19627844612803097</v>
      </c>
      <c r="F16" s="1"/>
      <c r="G16" s="50"/>
      <c r="H16" s="53"/>
    </row>
    <row r="17" spans="1:7" ht="15">
      <c r="A17" s="15">
        <v>7</v>
      </c>
      <c r="B17" s="16" t="s">
        <v>22</v>
      </c>
      <c r="C17" s="16" t="s">
        <v>11</v>
      </c>
      <c r="D17" s="18">
        <f>E17*12*$D$2</f>
        <v>92.32938105862578</v>
      </c>
      <c r="E17" s="24">
        <v>0.19627844612803097</v>
      </c>
      <c r="F17" s="1"/>
      <c r="G17" s="50"/>
    </row>
    <row r="18" spans="1:6" ht="15">
      <c r="A18" s="11"/>
      <c r="B18" s="27" t="s">
        <v>12</v>
      </c>
      <c r="C18" s="27"/>
      <c r="D18" s="20">
        <f>D7+D11+D13+D16</f>
        <v>1146.0988067111114</v>
      </c>
      <c r="E18" s="20">
        <f>E7+E11+E13+E16</f>
        <v>2.4364345380763415</v>
      </c>
      <c r="F18" s="8"/>
    </row>
    <row r="19" spans="1:6" ht="15">
      <c r="A19" s="29"/>
      <c r="B19" s="2"/>
      <c r="C19" s="30"/>
      <c r="D19" s="31"/>
      <c r="E19" s="32"/>
      <c r="F19" s="1"/>
    </row>
    <row r="20" spans="1:6" ht="15">
      <c r="A20" s="33"/>
      <c r="B20" s="33"/>
      <c r="C20" s="33"/>
      <c r="D20" s="33"/>
      <c r="E20" s="33"/>
      <c r="F20" s="34"/>
    </row>
    <row r="21" spans="1:6" ht="105">
      <c r="A21" s="13" t="s">
        <v>13</v>
      </c>
      <c r="B21" s="13" t="s">
        <v>18</v>
      </c>
      <c r="C21" s="13" t="s">
        <v>20</v>
      </c>
      <c r="D21" s="13" t="s">
        <v>14</v>
      </c>
      <c r="E21" s="13" t="s">
        <v>25</v>
      </c>
      <c r="F21" s="13" t="s">
        <v>15</v>
      </c>
    </row>
    <row r="22" spans="1:6" ht="15">
      <c r="A22" s="13">
        <v>1</v>
      </c>
      <c r="B22" s="47" t="s">
        <v>97</v>
      </c>
      <c r="C22" s="13" t="s">
        <v>36</v>
      </c>
      <c r="D22" s="54">
        <f>2*700.54</f>
        <v>1401.08</v>
      </c>
      <c r="E22" s="35">
        <f>D22/12/$D$2</f>
        <v>2.9784863945578226</v>
      </c>
      <c r="F22" s="13">
        <v>2</v>
      </c>
    </row>
    <row r="23" spans="1:6" ht="15">
      <c r="A23" s="13"/>
      <c r="B23" s="36" t="s">
        <v>19</v>
      </c>
      <c r="C23" s="12"/>
      <c r="D23" s="73">
        <f>SUM(D22:D22)</f>
        <v>1401.08</v>
      </c>
      <c r="E23" s="37">
        <f>SUM(E22:E22)</f>
        <v>2.9784863945578226</v>
      </c>
      <c r="F23" s="38">
        <v>2</v>
      </c>
    </row>
    <row r="24" spans="1:6" ht="15">
      <c r="A24" s="29"/>
      <c r="B24" s="2"/>
      <c r="C24" s="39"/>
      <c r="D24" s="39"/>
      <c r="E24" s="39"/>
      <c r="F24" s="39"/>
    </row>
    <row r="25" spans="1:6" ht="29.25">
      <c r="A25" s="29"/>
      <c r="B25" s="2" t="s">
        <v>16</v>
      </c>
      <c r="C25" s="3">
        <f>D18+D23</f>
        <v>2547.178806711111</v>
      </c>
      <c r="D25" s="3"/>
      <c r="E25" s="3"/>
      <c r="F25" s="39"/>
    </row>
    <row r="26" spans="1:6" ht="15">
      <c r="A26" s="29"/>
      <c r="B26" s="2" t="s">
        <v>24</v>
      </c>
      <c r="C26" s="40">
        <f>E18+E23</f>
        <v>5.414920932634164</v>
      </c>
      <c r="D26" s="39"/>
      <c r="E26" s="39"/>
      <c r="F26" s="39"/>
    </row>
    <row r="27" ht="5.25" customHeight="1"/>
    <row r="28" spans="1:6" ht="33" customHeight="1">
      <c r="A28" s="64" t="s">
        <v>94</v>
      </c>
      <c r="B28" s="64"/>
      <c r="C28" s="64"/>
      <c r="D28" s="64"/>
      <c r="E28" s="64"/>
      <c r="F28" s="64"/>
    </row>
    <row r="29" spans="1:6" ht="15">
      <c r="A29" s="5"/>
      <c r="B29" s="5"/>
      <c r="C29" s="5"/>
      <c r="D29" s="1"/>
      <c r="E29" s="1"/>
      <c r="F29" s="1"/>
    </row>
    <row r="30" spans="1:6" ht="85.5">
      <c r="A30" s="10"/>
      <c r="B30" s="11" t="s">
        <v>1</v>
      </c>
      <c r="C30" s="11" t="s">
        <v>2</v>
      </c>
      <c r="D30" s="11" t="s">
        <v>3</v>
      </c>
      <c r="E30" s="11" t="s">
        <v>4</v>
      </c>
      <c r="F30" s="1"/>
    </row>
    <row r="31" spans="1:5" ht="30" customHeight="1">
      <c r="A31" s="70" t="s">
        <v>95</v>
      </c>
      <c r="B31" s="70"/>
      <c r="C31" s="70"/>
      <c r="D31" s="20">
        <f>D32</f>
        <v>5.1744</v>
      </c>
      <c r="E31" s="20">
        <f>E32</f>
        <v>0.011</v>
      </c>
    </row>
    <row r="32" spans="1:5" ht="30">
      <c r="A32" s="15">
        <v>1</v>
      </c>
      <c r="B32" s="41" t="s">
        <v>17</v>
      </c>
      <c r="C32" s="41" t="s">
        <v>23</v>
      </c>
      <c r="D32" s="18">
        <f>E32*$D$2*12</f>
        <v>5.1744</v>
      </c>
      <c r="E32" s="42">
        <v>0.011</v>
      </c>
    </row>
    <row r="33" spans="1:5" ht="30" customHeight="1">
      <c r="A33" s="70" t="s">
        <v>92</v>
      </c>
      <c r="B33" s="70"/>
      <c r="C33" s="70"/>
      <c r="D33" s="20">
        <f>D34</f>
        <v>31.046400000000002</v>
      </c>
      <c r="E33" s="20">
        <f>E34</f>
        <v>0.066</v>
      </c>
    </row>
    <row r="34" spans="1:5" ht="15">
      <c r="A34" s="15">
        <v>2</v>
      </c>
      <c r="B34" s="43" t="s">
        <v>6</v>
      </c>
      <c r="C34" s="10" t="s">
        <v>23</v>
      </c>
      <c r="D34" s="18">
        <f>E34*$D$2*12</f>
        <v>31.046400000000002</v>
      </c>
      <c r="E34" s="19">
        <v>0.066</v>
      </c>
    </row>
    <row r="35" spans="1:6" ht="15">
      <c r="A35" s="11"/>
      <c r="B35" s="27" t="s">
        <v>12</v>
      </c>
      <c r="C35" s="27"/>
      <c r="D35" s="28">
        <f>D31+D33</f>
        <v>36.220800000000004</v>
      </c>
      <c r="E35" s="20">
        <f>E31+E33</f>
        <v>0.077</v>
      </c>
      <c r="F35" s="8"/>
    </row>
    <row r="38" spans="1:6" ht="105">
      <c r="A38" s="13" t="s">
        <v>13</v>
      </c>
      <c r="B38" s="13" t="s">
        <v>18</v>
      </c>
      <c r="C38" s="13" t="s">
        <v>20</v>
      </c>
      <c r="D38" s="13" t="s">
        <v>14</v>
      </c>
      <c r="E38" s="13" t="s">
        <v>25</v>
      </c>
      <c r="F38" s="13" t="s">
        <v>15</v>
      </c>
    </row>
    <row r="39" spans="1:6" ht="15">
      <c r="A39" s="13">
        <v>1</v>
      </c>
      <c r="B39" s="47" t="s">
        <v>97</v>
      </c>
      <c r="C39" s="13" t="s">
        <v>36</v>
      </c>
      <c r="D39" s="54">
        <f>2*700.54</f>
        <v>1401.08</v>
      </c>
      <c r="E39" s="48">
        <f>D39/12/$D$2</f>
        <v>2.9784863945578226</v>
      </c>
      <c r="F39" s="13">
        <v>2</v>
      </c>
    </row>
    <row r="40" spans="1:6" ht="15">
      <c r="A40" s="44"/>
      <c r="B40" s="44" t="s">
        <v>19</v>
      </c>
      <c r="C40" s="44"/>
      <c r="D40" s="45">
        <f>SUM(D39:D39)</f>
        <v>1401.08</v>
      </c>
      <c r="E40" s="46">
        <f>SUM(E39:E39)</f>
        <v>2.9784863945578226</v>
      </c>
      <c r="F40" s="55">
        <v>2</v>
      </c>
    </row>
    <row r="44" spans="1:5" ht="33" customHeight="1">
      <c r="A44" s="62" t="s">
        <v>67</v>
      </c>
      <c r="B44" s="63"/>
      <c r="C44" s="3">
        <f>C25</f>
        <v>2547.178806711111</v>
      </c>
      <c r="D44" s="52"/>
      <c r="E44" s="52"/>
    </row>
  </sheetData>
  <mergeCells count="10">
    <mergeCell ref="A44:B44"/>
    <mergeCell ref="A1:E1"/>
    <mergeCell ref="A4:E4"/>
    <mergeCell ref="A7:C7"/>
    <mergeCell ref="A11:C11"/>
    <mergeCell ref="A33:C33"/>
    <mergeCell ref="A13:C13"/>
    <mergeCell ref="A16:C16"/>
    <mergeCell ref="A28:F28"/>
    <mergeCell ref="A31:C31"/>
  </mergeCells>
  <printOptions/>
  <pageMargins left="0.7874015748031497" right="0.2755905511811024" top="0.7874015748031497" bottom="0.5905511811023623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42"/>
  <sheetViews>
    <sheetView workbookViewId="0" topLeftCell="A16">
      <selection activeCell="A22" sqref="A22:D22"/>
    </sheetView>
  </sheetViews>
  <sheetFormatPr defaultColWidth="9.00390625" defaultRowHeight="12.75"/>
  <cols>
    <col min="1" max="1" width="3.125" style="4" customWidth="1"/>
    <col min="2" max="2" width="42.00390625" style="4" customWidth="1"/>
    <col min="3" max="3" width="16.625" style="4" customWidth="1"/>
    <col min="4" max="4" width="11.00390625" style="4" customWidth="1"/>
    <col min="5" max="5" width="11.75390625" style="4" customWidth="1"/>
    <col min="6" max="16384" width="9.125" style="4" customWidth="1"/>
  </cols>
  <sheetData>
    <row r="1" spans="1:6" ht="15">
      <c r="A1" s="64" t="s">
        <v>45</v>
      </c>
      <c r="B1" s="64"/>
      <c r="C1" s="64"/>
      <c r="D1" s="64"/>
      <c r="E1" s="64"/>
      <c r="F1" s="1"/>
    </row>
    <row r="2" spans="1:6" ht="29.25" customHeight="1">
      <c r="A2" s="1"/>
      <c r="B2" s="5" t="s">
        <v>54</v>
      </c>
      <c r="C2" s="6"/>
      <c r="D2" s="7">
        <v>40</v>
      </c>
      <c r="E2" s="8" t="s">
        <v>0</v>
      </c>
      <c r="F2" s="1"/>
    </row>
    <row r="3" spans="1:6" ht="15">
      <c r="A3" s="1"/>
      <c r="B3" s="9"/>
      <c r="C3" s="1"/>
      <c r="D3" s="1"/>
      <c r="E3" s="1"/>
      <c r="F3" s="1"/>
    </row>
    <row r="4" spans="1:6" ht="29.25" customHeight="1">
      <c r="A4" s="64" t="s">
        <v>93</v>
      </c>
      <c r="B4" s="64"/>
      <c r="C4" s="64"/>
      <c r="D4" s="64"/>
      <c r="E4" s="64"/>
      <c r="F4" s="1"/>
    </row>
    <row r="5" spans="1:6" ht="6" customHeight="1">
      <c r="A5" s="5"/>
      <c r="B5" s="5"/>
      <c r="C5" s="5"/>
      <c r="D5" s="5"/>
      <c r="E5" s="5"/>
      <c r="F5" s="1"/>
    </row>
    <row r="6" spans="1:6" ht="86.25" customHeight="1">
      <c r="A6" s="10"/>
      <c r="B6" s="11" t="s">
        <v>1</v>
      </c>
      <c r="C6" s="11" t="s">
        <v>2</v>
      </c>
      <c r="D6" s="11" t="s">
        <v>3</v>
      </c>
      <c r="E6" s="11" t="s">
        <v>4</v>
      </c>
      <c r="F6" s="1"/>
    </row>
    <row r="7" spans="1:7" ht="15">
      <c r="A7" s="65" t="s">
        <v>29</v>
      </c>
      <c r="B7" s="66"/>
      <c r="C7" s="67"/>
      <c r="D7" s="20">
        <f>SUM(D8:D10)</f>
        <v>781.4158729252892</v>
      </c>
      <c r="E7" s="20">
        <f>SUM(E8:E10)</f>
        <v>1.6279497352610193</v>
      </c>
      <c r="F7" s="23"/>
      <c r="G7" s="22"/>
    </row>
    <row r="8" spans="1:7" ht="15">
      <c r="A8" s="15">
        <v>1</v>
      </c>
      <c r="B8" s="10" t="s">
        <v>7</v>
      </c>
      <c r="C8" s="17" t="s">
        <v>8</v>
      </c>
      <c r="D8" s="18">
        <f>E8*$D$2*12</f>
        <v>541.7323631521402</v>
      </c>
      <c r="E8" s="74">
        <v>1.128609089900292</v>
      </c>
      <c r="F8" s="21"/>
      <c r="G8" s="22"/>
    </row>
    <row r="9" spans="1:7" ht="15">
      <c r="A9" s="15">
        <v>2</v>
      </c>
      <c r="B9" s="10" t="s">
        <v>96</v>
      </c>
      <c r="C9" s="17" t="s">
        <v>8</v>
      </c>
      <c r="D9" s="18">
        <f>E9*$D$2*12</f>
        <v>189.30240000000003</v>
      </c>
      <c r="E9" s="24">
        <v>0.39438000000000006</v>
      </c>
      <c r="F9" s="21"/>
      <c r="G9" s="22"/>
    </row>
    <row r="10" spans="1:7" ht="30">
      <c r="A10" s="15">
        <v>3</v>
      </c>
      <c r="B10" s="16" t="s">
        <v>9</v>
      </c>
      <c r="C10" s="16" t="s">
        <v>10</v>
      </c>
      <c r="D10" s="18">
        <f>E10*$D$2*12</f>
        <v>50.381109773149035</v>
      </c>
      <c r="E10" s="74">
        <v>0.10496064536072716</v>
      </c>
      <c r="F10" s="21"/>
      <c r="G10" s="22"/>
    </row>
    <row r="11" spans="1:7" ht="15">
      <c r="A11" s="65" t="s">
        <v>91</v>
      </c>
      <c r="B11" s="68"/>
      <c r="C11" s="69"/>
      <c r="D11" s="25">
        <f>SUM(D12:D12)</f>
        <v>14.432026960122336</v>
      </c>
      <c r="E11" s="25">
        <f>SUM(E12:E12)</f>
        <v>0.0300667228335882</v>
      </c>
      <c r="F11" s="21"/>
      <c r="G11" s="22"/>
    </row>
    <row r="12" spans="1:6" ht="60.75" customHeight="1">
      <c r="A12" s="15">
        <v>4</v>
      </c>
      <c r="B12" s="16" t="s">
        <v>28</v>
      </c>
      <c r="C12" s="16" t="s">
        <v>5</v>
      </c>
      <c r="D12" s="18">
        <f>E12*12*$D$2</f>
        <v>14.432026960122336</v>
      </c>
      <c r="E12" s="74">
        <v>0.0300667228335882</v>
      </c>
      <c r="F12" s="1"/>
    </row>
    <row r="13" spans="1:7" ht="15">
      <c r="A13" s="71" t="s">
        <v>26</v>
      </c>
      <c r="B13" s="72"/>
      <c r="C13" s="72"/>
      <c r="D13" s="14">
        <f>SUM(D14:D15)</f>
        <v>455.9557995000923</v>
      </c>
      <c r="E13" s="14">
        <f>SUM(E14:E15)</f>
        <v>0.9499079156251924</v>
      </c>
      <c r="F13" s="1"/>
      <c r="G13" s="50"/>
    </row>
    <row r="14" spans="1:7" ht="60">
      <c r="A14" s="15">
        <v>5</v>
      </c>
      <c r="B14" s="16" t="s">
        <v>37</v>
      </c>
      <c r="C14" s="16" t="s">
        <v>5</v>
      </c>
      <c r="D14" s="18">
        <f>E14*12*$D$2</f>
        <v>96.63925127574727</v>
      </c>
      <c r="E14" s="74">
        <v>0.20133177349114015</v>
      </c>
      <c r="F14" s="1"/>
      <c r="G14" s="50"/>
    </row>
    <row r="15" spans="1:7" ht="75">
      <c r="A15" s="15">
        <v>6</v>
      </c>
      <c r="B15" s="16" t="s">
        <v>21</v>
      </c>
      <c r="C15" s="16" t="s">
        <v>34</v>
      </c>
      <c r="D15" s="18">
        <f>E15*12*$D$2</f>
        <v>359.31654822434507</v>
      </c>
      <c r="E15" s="74">
        <v>0.7485761421340522</v>
      </c>
      <c r="F15" s="1"/>
      <c r="G15" s="50"/>
    </row>
    <row r="16" spans="1:8" ht="15">
      <c r="A16" s="71" t="s">
        <v>27</v>
      </c>
      <c r="B16" s="71"/>
      <c r="C16" s="71"/>
      <c r="D16" s="26">
        <f>SUM(D17)</f>
        <v>94.66423355593214</v>
      </c>
      <c r="E16" s="25">
        <f>SUM(E17)</f>
        <v>0.1972171532415253</v>
      </c>
      <c r="F16" s="1"/>
      <c r="G16" s="50"/>
      <c r="H16" s="53"/>
    </row>
    <row r="17" spans="1:7" ht="15">
      <c r="A17" s="15">
        <v>7</v>
      </c>
      <c r="B17" s="16" t="s">
        <v>22</v>
      </c>
      <c r="C17" s="16" t="s">
        <v>11</v>
      </c>
      <c r="D17" s="18">
        <f>E17*12*$D$2</f>
        <v>94.66423355593214</v>
      </c>
      <c r="E17" s="24">
        <v>0.1972171532415253</v>
      </c>
      <c r="F17" s="1"/>
      <c r="G17" s="50"/>
    </row>
    <row r="18" spans="1:6" ht="15">
      <c r="A18" s="11"/>
      <c r="B18" s="27" t="s">
        <v>12</v>
      </c>
      <c r="C18" s="27"/>
      <c r="D18" s="20">
        <f>D7+D11+D13+D16</f>
        <v>1346.4679329414362</v>
      </c>
      <c r="E18" s="20">
        <f>E7+E11+E13+E16</f>
        <v>2.805141526961325</v>
      </c>
      <c r="F18" s="8"/>
    </row>
    <row r="19" spans="1:6" ht="15">
      <c r="A19" s="29"/>
      <c r="B19" s="2"/>
      <c r="C19" s="30"/>
      <c r="D19" s="31"/>
      <c r="E19" s="56"/>
      <c r="F19" s="1"/>
    </row>
    <row r="20" spans="1:6" ht="15">
      <c r="A20" s="33"/>
      <c r="B20" s="33"/>
      <c r="C20" s="33"/>
      <c r="D20" s="33"/>
      <c r="E20" s="33"/>
      <c r="F20" s="34"/>
    </row>
    <row r="21" spans="1:6" ht="105">
      <c r="A21" s="13" t="s">
        <v>13</v>
      </c>
      <c r="B21" s="13" t="s">
        <v>18</v>
      </c>
      <c r="C21" s="13" t="s">
        <v>20</v>
      </c>
      <c r="D21" s="13" t="s">
        <v>14</v>
      </c>
      <c r="E21" s="13" t="s">
        <v>25</v>
      </c>
      <c r="F21" s="13" t="s">
        <v>15</v>
      </c>
    </row>
    <row r="22" spans="1:6" ht="15">
      <c r="A22" s="13">
        <v>1</v>
      </c>
      <c r="B22" s="47" t="s">
        <v>97</v>
      </c>
      <c r="C22" s="13" t="s">
        <v>36</v>
      </c>
      <c r="D22" s="54">
        <f>2*700.54</f>
        <v>1401.08</v>
      </c>
      <c r="E22" s="35">
        <f>D22/12/$D$2</f>
        <v>2.9189166666666666</v>
      </c>
      <c r="F22" s="13">
        <v>2</v>
      </c>
    </row>
    <row r="23" spans="1:6" ht="15">
      <c r="A23" s="13"/>
      <c r="B23" s="36" t="s">
        <v>19</v>
      </c>
      <c r="C23" s="12"/>
      <c r="D23" s="73">
        <f>SUM(D22:D22)</f>
        <v>1401.08</v>
      </c>
      <c r="E23" s="37">
        <f>SUM(E22:E22)</f>
        <v>2.9189166666666666</v>
      </c>
      <c r="F23" s="38">
        <v>2</v>
      </c>
    </row>
    <row r="24" spans="1:6" ht="15">
      <c r="A24" s="29"/>
      <c r="B24" s="2"/>
      <c r="C24" s="39"/>
      <c r="D24" s="39"/>
      <c r="E24" s="39"/>
      <c r="F24" s="39"/>
    </row>
    <row r="25" spans="1:6" ht="29.25">
      <c r="A25" s="29"/>
      <c r="B25" s="2" t="s">
        <v>16</v>
      </c>
      <c r="C25" s="3">
        <f>D18+D23</f>
        <v>2747.547932941436</v>
      </c>
      <c r="D25" s="3"/>
      <c r="E25" s="3"/>
      <c r="F25" s="39"/>
    </row>
    <row r="26" spans="1:6" ht="15">
      <c r="A26" s="29"/>
      <c r="B26" s="2" t="s">
        <v>24</v>
      </c>
      <c r="C26" s="40">
        <f>E18+E23</f>
        <v>5.724058193627991</v>
      </c>
      <c r="D26" s="39"/>
      <c r="E26" s="39"/>
      <c r="F26" s="39"/>
    </row>
    <row r="28" spans="1:6" ht="33" customHeight="1">
      <c r="A28" s="64" t="s">
        <v>94</v>
      </c>
      <c r="B28" s="64"/>
      <c r="C28" s="64"/>
      <c r="D28" s="64"/>
      <c r="E28" s="64"/>
      <c r="F28" s="64"/>
    </row>
    <row r="29" spans="1:6" ht="15">
      <c r="A29" s="5"/>
      <c r="B29" s="5"/>
      <c r="C29" s="5"/>
      <c r="D29" s="1"/>
      <c r="E29" s="1"/>
      <c r="F29" s="1"/>
    </row>
    <row r="30" spans="1:6" ht="85.5">
      <c r="A30" s="10"/>
      <c r="B30" s="11" t="s">
        <v>1</v>
      </c>
      <c r="C30" s="11" t="s">
        <v>2</v>
      </c>
      <c r="D30" s="11" t="s">
        <v>3</v>
      </c>
      <c r="E30" s="11" t="s">
        <v>4</v>
      </c>
      <c r="F30" s="1"/>
    </row>
    <row r="31" spans="1:5" ht="30" customHeight="1">
      <c r="A31" s="70" t="s">
        <v>95</v>
      </c>
      <c r="B31" s="70"/>
      <c r="C31" s="70"/>
      <c r="D31" s="20">
        <f>D32</f>
        <v>5.279999999999999</v>
      </c>
      <c r="E31" s="20">
        <f>E32</f>
        <v>0.011</v>
      </c>
    </row>
    <row r="32" spans="1:5" ht="30">
      <c r="A32" s="15">
        <v>1</v>
      </c>
      <c r="B32" s="41" t="s">
        <v>17</v>
      </c>
      <c r="C32" s="41" t="s">
        <v>23</v>
      </c>
      <c r="D32" s="18">
        <f>E32*$D$2*12</f>
        <v>5.279999999999999</v>
      </c>
      <c r="E32" s="42">
        <v>0.011</v>
      </c>
    </row>
    <row r="33" spans="1:5" ht="30" customHeight="1">
      <c r="A33" s="70" t="s">
        <v>92</v>
      </c>
      <c r="B33" s="70"/>
      <c r="C33" s="70"/>
      <c r="D33" s="20">
        <f>D34</f>
        <v>31.68</v>
      </c>
      <c r="E33" s="20">
        <f>E34</f>
        <v>0.066</v>
      </c>
    </row>
    <row r="34" spans="1:5" ht="15">
      <c r="A34" s="15">
        <v>2</v>
      </c>
      <c r="B34" s="43" t="s">
        <v>6</v>
      </c>
      <c r="C34" s="10" t="s">
        <v>23</v>
      </c>
      <c r="D34" s="18">
        <f>E34*$D$2*12</f>
        <v>31.68</v>
      </c>
      <c r="E34" s="19">
        <v>0.066</v>
      </c>
    </row>
    <row r="35" spans="1:6" ht="15">
      <c r="A35" s="11"/>
      <c r="B35" s="27" t="s">
        <v>12</v>
      </c>
      <c r="C35" s="27"/>
      <c r="D35" s="28">
        <f>D31+D33</f>
        <v>36.96</v>
      </c>
      <c r="E35" s="20">
        <f>E31+E33</f>
        <v>0.077</v>
      </c>
      <c r="F35" s="8"/>
    </row>
    <row r="38" spans="1:6" ht="105">
      <c r="A38" s="13" t="s">
        <v>13</v>
      </c>
      <c r="B38" s="13" t="s">
        <v>18</v>
      </c>
      <c r="C38" s="13" t="s">
        <v>20</v>
      </c>
      <c r="D38" s="13" t="s">
        <v>14</v>
      </c>
      <c r="E38" s="13" t="s">
        <v>25</v>
      </c>
      <c r="F38" s="13" t="s">
        <v>15</v>
      </c>
    </row>
    <row r="39" spans="1:6" ht="15">
      <c r="A39" s="13">
        <v>1</v>
      </c>
      <c r="B39" s="47" t="s">
        <v>97</v>
      </c>
      <c r="C39" s="13" t="s">
        <v>36</v>
      </c>
      <c r="D39" s="54">
        <f>2*700.54</f>
        <v>1401.08</v>
      </c>
      <c r="E39" s="48">
        <f>D39/12/$D$2</f>
        <v>2.9189166666666666</v>
      </c>
      <c r="F39" s="13">
        <v>2</v>
      </c>
    </row>
    <row r="40" spans="1:6" ht="15">
      <c r="A40" s="44"/>
      <c r="B40" s="44" t="s">
        <v>19</v>
      </c>
      <c r="C40" s="44"/>
      <c r="D40" s="46">
        <f>SUM(D39:D39)</f>
        <v>1401.08</v>
      </c>
      <c r="E40" s="46">
        <f>SUM(E39:E39)</f>
        <v>2.9189166666666666</v>
      </c>
      <c r="F40" s="55">
        <v>2</v>
      </c>
    </row>
    <row r="41" spans="1:6" ht="15">
      <c r="A41" s="59"/>
      <c r="B41" s="59"/>
      <c r="C41" s="59"/>
      <c r="D41" s="60"/>
      <c r="E41" s="60"/>
      <c r="F41" s="61"/>
    </row>
    <row r="42" spans="1:5" ht="33" customHeight="1">
      <c r="A42" s="62" t="s">
        <v>68</v>
      </c>
      <c r="B42" s="63"/>
      <c r="C42" s="3">
        <f>C25</f>
        <v>2747.547932941436</v>
      </c>
      <c r="D42" s="52"/>
      <c r="E42" s="52"/>
    </row>
  </sheetData>
  <mergeCells count="10">
    <mergeCell ref="A42:B42"/>
    <mergeCell ref="A1:E1"/>
    <mergeCell ref="A4:E4"/>
    <mergeCell ref="A7:C7"/>
    <mergeCell ref="A11:C11"/>
    <mergeCell ref="A33:C33"/>
    <mergeCell ref="A13:C13"/>
    <mergeCell ref="A16:C16"/>
    <mergeCell ref="A28:F28"/>
    <mergeCell ref="A31:C31"/>
  </mergeCells>
  <printOptions/>
  <pageMargins left="0.7874015748031497" right="0.2755905511811024" top="0.7874015748031497" bottom="0.5905511811023623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43"/>
  <sheetViews>
    <sheetView workbookViewId="0" topLeftCell="A16">
      <selection activeCell="A23" sqref="A23:D23"/>
    </sheetView>
  </sheetViews>
  <sheetFormatPr defaultColWidth="9.00390625" defaultRowHeight="12.75"/>
  <cols>
    <col min="1" max="1" width="3.125" style="4" customWidth="1"/>
    <col min="2" max="2" width="41.625" style="4" customWidth="1"/>
    <col min="3" max="3" width="16.75390625" style="4" customWidth="1"/>
    <col min="4" max="4" width="11.00390625" style="4" customWidth="1"/>
    <col min="5" max="5" width="12.125" style="4" customWidth="1"/>
    <col min="6" max="16384" width="9.125" style="4" customWidth="1"/>
  </cols>
  <sheetData>
    <row r="1" spans="1:6" ht="15">
      <c r="A1" s="64" t="s">
        <v>42</v>
      </c>
      <c r="B1" s="64"/>
      <c r="C1" s="64"/>
      <c r="D1" s="64"/>
      <c r="E1" s="64"/>
      <c r="F1" s="1"/>
    </row>
    <row r="2" spans="1:6" ht="15">
      <c r="A2" s="5"/>
      <c r="B2" s="5"/>
      <c r="C2" s="5"/>
      <c r="D2" s="5"/>
      <c r="E2" s="5"/>
      <c r="F2" s="1"/>
    </row>
    <row r="3" spans="1:6" ht="15">
      <c r="A3" s="1"/>
      <c r="B3" s="5" t="s">
        <v>55</v>
      </c>
      <c r="C3" s="6"/>
      <c r="D3" s="7">
        <v>58.7</v>
      </c>
      <c r="E3" s="8" t="s">
        <v>0</v>
      </c>
      <c r="F3" s="1"/>
    </row>
    <row r="4" spans="1:6" ht="15">
      <c r="A4" s="1"/>
      <c r="B4" s="9"/>
      <c r="C4" s="1"/>
      <c r="D4" s="1"/>
      <c r="E4" s="1"/>
      <c r="F4" s="1"/>
    </row>
    <row r="5" spans="1:6" ht="29.25" customHeight="1">
      <c r="A5" s="64" t="s">
        <v>93</v>
      </c>
      <c r="B5" s="64"/>
      <c r="C5" s="64"/>
      <c r="D5" s="64"/>
      <c r="E5" s="64"/>
      <c r="F5" s="1"/>
    </row>
    <row r="6" spans="1:6" ht="7.5" customHeight="1">
      <c r="A6" s="5"/>
      <c r="B6" s="5"/>
      <c r="C6" s="5"/>
      <c r="D6" s="5"/>
      <c r="E6" s="5"/>
      <c r="F6" s="1"/>
    </row>
    <row r="7" spans="1:6" ht="86.25" customHeight="1">
      <c r="A7" s="10"/>
      <c r="B7" s="11" t="s">
        <v>1</v>
      </c>
      <c r="C7" s="11" t="s">
        <v>2</v>
      </c>
      <c r="D7" s="11" t="s">
        <v>3</v>
      </c>
      <c r="E7" s="11" t="s">
        <v>4</v>
      </c>
      <c r="F7" s="1"/>
    </row>
    <row r="8" spans="1:7" ht="15">
      <c r="A8" s="65" t="s">
        <v>29</v>
      </c>
      <c r="B8" s="66"/>
      <c r="C8" s="67"/>
      <c r="D8" s="20">
        <f>SUM(D9:D11)</f>
        <v>1367.4777776192564</v>
      </c>
      <c r="E8" s="20">
        <f>SUM(E9:E11)</f>
        <v>1.9413369926451678</v>
      </c>
      <c r="F8" s="23"/>
      <c r="G8" s="22"/>
    </row>
    <row r="9" spans="1:7" ht="15">
      <c r="A9" s="15">
        <v>1</v>
      </c>
      <c r="B9" s="10" t="s">
        <v>7</v>
      </c>
      <c r="C9" s="17" t="s">
        <v>8</v>
      </c>
      <c r="D9" s="18">
        <f>E9*$D$3*12</f>
        <v>948.0316355162455</v>
      </c>
      <c r="E9" s="74">
        <v>1.345871146388764</v>
      </c>
      <c r="F9" s="21"/>
      <c r="G9" s="22"/>
    </row>
    <row r="10" spans="1:7" ht="15">
      <c r="A10" s="15">
        <v>2</v>
      </c>
      <c r="B10" s="10" t="s">
        <v>96</v>
      </c>
      <c r="C10" s="17" t="s">
        <v>8</v>
      </c>
      <c r="D10" s="18">
        <f>E10*$D$3*12</f>
        <v>331.27920000000006</v>
      </c>
      <c r="E10" s="24">
        <v>0.47029982964224876</v>
      </c>
      <c r="F10" s="21"/>
      <c r="G10" s="22"/>
    </row>
    <row r="11" spans="1:7" ht="30">
      <c r="A11" s="15">
        <v>3</v>
      </c>
      <c r="B11" s="16" t="s">
        <v>9</v>
      </c>
      <c r="C11" s="16" t="s">
        <v>10</v>
      </c>
      <c r="D11" s="18">
        <f>E11*$D$3*12</f>
        <v>88.16694210301083</v>
      </c>
      <c r="E11" s="74">
        <v>0.12516601661415505</v>
      </c>
      <c r="F11" s="21"/>
      <c r="G11" s="22"/>
    </row>
    <row r="12" spans="1:7" ht="15">
      <c r="A12" s="65" t="s">
        <v>91</v>
      </c>
      <c r="B12" s="68"/>
      <c r="C12" s="69"/>
      <c r="D12" s="25">
        <f>SUM(D13:D13)</f>
        <v>13.469891829447509</v>
      </c>
      <c r="E12" s="25">
        <f>SUM(E13:E13)</f>
        <v>0.01912250401681929</v>
      </c>
      <c r="F12" s="21"/>
      <c r="G12" s="22"/>
    </row>
    <row r="13" spans="1:6" ht="61.5" customHeight="1">
      <c r="A13" s="15">
        <v>4</v>
      </c>
      <c r="B13" s="16" t="s">
        <v>28</v>
      </c>
      <c r="C13" s="16" t="s">
        <v>5</v>
      </c>
      <c r="D13" s="18">
        <f>E13*12*$D$3</f>
        <v>13.469891829447509</v>
      </c>
      <c r="E13" s="74">
        <v>0.01912250401681929</v>
      </c>
      <c r="F13" s="1"/>
    </row>
    <row r="14" spans="1:7" ht="15">
      <c r="A14" s="71" t="s">
        <v>26</v>
      </c>
      <c r="B14" s="72"/>
      <c r="C14" s="72"/>
      <c r="D14" s="14">
        <f>SUM(D15:D16)</f>
        <v>212.47551964924605</v>
      </c>
      <c r="E14" s="14">
        <f>SUM(E15:E16)</f>
        <v>0.3016404310750228</v>
      </c>
      <c r="F14" s="1"/>
      <c r="G14" s="50"/>
    </row>
    <row r="15" spans="1:7" ht="60">
      <c r="A15" s="15">
        <v>5</v>
      </c>
      <c r="B15" s="16" t="s">
        <v>84</v>
      </c>
      <c r="C15" s="16" t="s">
        <v>5</v>
      </c>
      <c r="D15" s="18">
        <f>E15*12*$D$3</f>
        <v>47.417270599691776</v>
      </c>
      <c r="E15" s="74">
        <v>0.06731582992574074</v>
      </c>
      <c r="F15" s="1"/>
      <c r="G15" s="50"/>
    </row>
    <row r="16" spans="1:7" ht="60">
      <c r="A16" s="15">
        <v>6</v>
      </c>
      <c r="B16" s="16" t="s">
        <v>21</v>
      </c>
      <c r="C16" s="16" t="s">
        <v>30</v>
      </c>
      <c r="D16" s="18">
        <f>E16*12*$D$3</f>
        <v>165.0582490495543</v>
      </c>
      <c r="E16" s="24">
        <v>0.23432460114928208</v>
      </c>
      <c r="F16" s="1"/>
      <c r="G16" s="50"/>
    </row>
    <row r="17" spans="1:8" ht="15">
      <c r="A17" s="71" t="s">
        <v>27</v>
      </c>
      <c r="B17" s="71"/>
      <c r="C17" s="71"/>
      <c r="D17" s="26">
        <f>SUM(D18)</f>
        <v>99.27580046941344</v>
      </c>
      <c r="E17" s="25">
        <f>SUM(E18)</f>
        <v>0.1409366843688436</v>
      </c>
      <c r="F17" s="1"/>
      <c r="G17" s="50"/>
      <c r="H17" s="53"/>
    </row>
    <row r="18" spans="1:7" ht="15">
      <c r="A18" s="15">
        <v>7</v>
      </c>
      <c r="B18" s="16" t="s">
        <v>22</v>
      </c>
      <c r="C18" s="16" t="s">
        <v>11</v>
      </c>
      <c r="D18" s="18">
        <f>E18*12*$D$3</f>
        <v>99.27580046941344</v>
      </c>
      <c r="E18" s="24">
        <v>0.1409366843688436</v>
      </c>
      <c r="F18" s="1"/>
      <c r="G18" s="50"/>
    </row>
    <row r="19" spans="1:6" ht="15">
      <c r="A19" s="11"/>
      <c r="B19" s="27" t="s">
        <v>12</v>
      </c>
      <c r="C19" s="27"/>
      <c r="D19" s="20">
        <f>D8+D12+D14+D17</f>
        <v>1692.6989895673635</v>
      </c>
      <c r="E19" s="20">
        <f>E8+E12+E14+E17</f>
        <v>2.4030366121058537</v>
      </c>
      <c r="F19" s="8"/>
    </row>
    <row r="20" spans="1:6" ht="15">
      <c r="A20" s="29"/>
      <c r="B20" s="2"/>
      <c r="C20" s="30"/>
      <c r="D20" s="31"/>
      <c r="E20" s="56"/>
      <c r="F20" s="1"/>
    </row>
    <row r="21" spans="1:6" ht="15">
      <c r="A21" s="33"/>
      <c r="B21" s="33"/>
      <c r="C21" s="33"/>
      <c r="D21" s="33"/>
      <c r="E21" s="33"/>
      <c r="F21" s="34"/>
    </row>
    <row r="22" spans="1:6" ht="105">
      <c r="A22" s="13" t="s">
        <v>13</v>
      </c>
      <c r="B22" s="13" t="s">
        <v>18</v>
      </c>
      <c r="C22" s="13" t="s">
        <v>20</v>
      </c>
      <c r="D22" s="13" t="s">
        <v>14</v>
      </c>
      <c r="E22" s="13" t="s">
        <v>25</v>
      </c>
      <c r="F22" s="13" t="s">
        <v>15</v>
      </c>
    </row>
    <row r="23" spans="1:6" ht="15">
      <c r="A23" s="13">
        <v>1</v>
      </c>
      <c r="B23" s="47" t="s">
        <v>97</v>
      </c>
      <c r="C23" s="13" t="s">
        <v>104</v>
      </c>
      <c r="D23" s="54">
        <f>3*700.54</f>
        <v>2101.62</v>
      </c>
      <c r="E23" s="35">
        <f>D23/12/$D$3</f>
        <v>2.9835604770017032</v>
      </c>
      <c r="F23" s="13">
        <v>2</v>
      </c>
    </row>
    <row r="24" spans="1:6" ht="15">
      <c r="A24" s="13"/>
      <c r="B24" s="36" t="s">
        <v>19</v>
      </c>
      <c r="C24" s="12"/>
      <c r="D24" s="73">
        <f>SUM(D23:D23)</f>
        <v>2101.62</v>
      </c>
      <c r="E24" s="37">
        <f>SUM(E23:E23)</f>
        <v>2.9835604770017032</v>
      </c>
      <c r="F24" s="38">
        <v>2</v>
      </c>
    </row>
    <row r="25" spans="1:6" ht="15">
      <c r="A25" s="29"/>
      <c r="B25" s="2"/>
      <c r="C25" s="39"/>
      <c r="D25" s="39"/>
      <c r="E25" s="39"/>
      <c r="F25" s="39"/>
    </row>
    <row r="26" spans="1:6" ht="29.25">
      <c r="A26" s="29"/>
      <c r="B26" s="2" t="s">
        <v>16</v>
      </c>
      <c r="C26" s="3">
        <f>D19+D24</f>
        <v>3794.318989567363</v>
      </c>
      <c r="D26" s="3"/>
      <c r="E26" s="3"/>
      <c r="F26" s="39"/>
    </row>
    <row r="27" spans="1:6" ht="15">
      <c r="A27" s="29"/>
      <c r="B27" s="2" t="s">
        <v>24</v>
      </c>
      <c r="C27" s="40">
        <f>E19+E24</f>
        <v>5.386597089107557</v>
      </c>
      <c r="D27" s="39"/>
      <c r="E27" s="39"/>
      <c r="F27" s="39"/>
    </row>
    <row r="28" spans="1:6" ht="15">
      <c r="A28" s="29"/>
      <c r="B28" s="2"/>
      <c r="C28" s="40"/>
      <c r="D28" s="39"/>
      <c r="E28" s="39"/>
      <c r="F28" s="39"/>
    </row>
    <row r="29" spans="1:6" ht="33" customHeight="1">
      <c r="A29" s="64" t="s">
        <v>94</v>
      </c>
      <c r="B29" s="64"/>
      <c r="C29" s="64"/>
      <c r="D29" s="64"/>
      <c r="E29" s="64"/>
      <c r="F29" s="64"/>
    </row>
    <row r="30" spans="1:6" ht="15">
      <c r="A30" s="5"/>
      <c r="B30" s="5"/>
      <c r="C30" s="5"/>
      <c r="D30" s="1"/>
      <c r="E30" s="1"/>
      <c r="F30" s="1"/>
    </row>
    <row r="31" spans="1:6" ht="85.5">
      <c r="A31" s="10"/>
      <c r="B31" s="11" t="s">
        <v>1</v>
      </c>
      <c r="C31" s="11" t="s">
        <v>2</v>
      </c>
      <c r="D31" s="11" t="s">
        <v>3</v>
      </c>
      <c r="E31" s="11" t="s">
        <v>4</v>
      </c>
      <c r="F31" s="1"/>
    </row>
    <row r="32" spans="1:5" ht="30" customHeight="1">
      <c r="A32" s="70" t="s">
        <v>95</v>
      </c>
      <c r="B32" s="70"/>
      <c r="C32" s="70"/>
      <c r="D32" s="20">
        <f>D33</f>
        <v>7.748399999999999</v>
      </c>
      <c r="E32" s="20">
        <f>E33</f>
        <v>0.011</v>
      </c>
    </row>
    <row r="33" spans="1:5" ht="30">
      <c r="A33" s="15">
        <v>1</v>
      </c>
      <c r="B33" s="41" t="s">
        <v>17</v>
      </c>
      <c r="C33" s="41" t="s">
        <v>23</v>
      </c>
      <c r="D33" s="18">
        <f>E33*$D$3*12</f>
        <v>7.748399999999999</v>
      </c>
      <c r="E33" s="42">
        <v>0.011</v>
      </c>
    </row>
    <row r="34" spans="1:5" ht="30" customHeight="1">
      <c r="A34" s="70" t="s">
        <v>92</v>
      </c>
      <c r="B34" s="70"/>
      <c r="C34" s="70"/>
      <c r="D34" s="20">
        <f>D35</f>
        <v>46.49040000000001</v>
      </c>
      <c r="E34" s="20">
        <f>E35</f>
        <v>0.066</v>
      </c>
    </row>
    <row r="35" spans="1:5" ht="15">
      <c r="A35" s="15">
        <v>2</v>
      </c>
      <c r="B35" s="43" t="s">
        <v>6</v>
      </c>
      <c r="C35" s="10" t="s">
        <v>23</v>
      </c>
      <c r="D35" s="18">
        <f>E35*$D$3*12</f>
        <v>46.49040000000001</v>
      </c>
      <c r="E35" s="19">
        <v>0.066</v>
      </c>
    </row>
    <row r="36" spans="1:6" ht="15">
      <c r="A36" s="11"/>
      <c r="B36" s="27" t="s">
        <v>12</v>
      </c>
      <c r="C36" s="27"/>
      <c r="D36" s="28">
        <f>D32+D34</f>
        <v>54.238800000000005</v>
      </c>
      <c r="E36" s="20">
        <f>E32+E34</f>
        <v>0.077</v>
      </c>
      <c r="F36" s="8"/>
    </row>
    <row r="39" spans="1:6" ht="105">
      <c r="A39" s="13" t="s">
        <v>13</v>
      </c>
      <c r="B39" s="13" t="s">
        <v>18</v>
      </c>
      <c r="C39" s="13" t="s">
        <v>20</v>
      </c>
      <c r="D39" s="13" t="s">
        <v>14</v>
      </c>
      <c r="E39" s="13" t="s">
        <v>25</v>
      </c>
      <c r="F39" s="13" t="s">
        <v>15</v>
      </c>
    </row>
    <row r="40" spans="1:6" ht="15">
      <c r="A40" s="13">
        <v>1</v>
      </c>
      <c r="B40" s="47" t="s">
        <v>97</v>
      </c>
      <c r="C40" s="13" t="s">
        <v>104</v>
      </c>
      <c r="D40" s="54">
        <f>3*700.54</f>
        <v>2101.62</v>
      </c>
      <c r="E40" s="48">
        <f>D40/12/$D$3</f>
        <v>2.9835604770017032</v>
      </c>
      <c r="F40" s="13">
        <v>2</v>
      </c>
    </row>
    <row r="41" spans="1:6" ht="15">
      <c r="A41" s="44"/>
      <c r="B41" s="44" t="s">
        <v>19</v>
      </c>
      <c r="C41" s="44"/>
      <c r="D41" s="46">
        <f>SUM(D40:D40)</f>
        <v>2101.62</v>
      </c>
      <c r="E41" s="46">
        <f>SUM(E40:E40)</f>
        <v>2.9835604770017032</v>
      </c>
      <c r="F41" s="55">
        <v>2</v>
      </c>
    </row>
    <row r="43" spans="1:5" ht="33" customHeight="1">
      <c r="A43" s="62" t="s">
        <v>85</v>
      </c>
      <c r="B43" s="63"/>
      <c r="C43" s="3">
        <f>C26</f>
        <v>3794.318989567363</v>
      </c>
      <c r="D43" s="52"/>
      <c r="E43" s="52"/>
    </row>
  </sheetData>
  <mergeCells count="10">
    <mergeCell ref="A43:B43"/>
    <mergeCell ref="A1:E1"/>
    <mergeCell ref="A5:E5"/>
    <mergeCell ref="A8:C8"/>
    <mergeCell ref="A12:C12"/>
    <mergeCell ref="A34:C34"/>
    <mergeCell ref="A14:C14"/>
    <mergeCell ref="A17:C17"/>
    <mergeCell ref="A29:F29"/>
    <mergeCell ref="A32:C32"/>
  </mergeCells>
  <printOptions/>
  <pageMargins left="0.7874015748031497" right="0.2755905511811024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2010-03-29T16:16:03Z</cp:lastPrinted>
  <dcterms:created xsi:type="dcterms:W3CDTF">2008-01-26T08:44:24Z</dcterms:created>
  <dcterms:modified xsi:type="dcterms:W3CDTF">2010-03-29T16:16:42Z</dcterms:modified>
  <cp:category/>
  <cp:version/>
  <cp:contentType/>
  <cp:contentStatus/>
</cp:coreProperties>
</file>